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Testületi előterjesztések\2022\2022. 09. 29. rendes ülés\"/>
    </mc:Choice>
  </mc:AlternateContent>
  <bookViews>
    <workbookView xWindow="0" yWindow="0" windowWidth="19200" windowHeight="11460" tabRatio="877" activeTab="6"/>
  </bookViews>
  <sheets>
    <sheet name="01" sheetId="45" r:id="rId1"/>
    <sheet name="02" sheetId="24" r:id="rId2"/>
    <sheet name="03" sheetId="29" r:id="rId3"/>
    <sheet name="04" sheetId="25" r:id="rId4"/>
    <sheet name="05" sheetId="44" r:id="rId5"/>
    <sheet name="06" sheetId="47" r:id="rId6"/>
    <sheet name="07" sheetId="28" r:id="rId7"/>
    <sheet name="08b" sheetId="48" state="hidden" r:id="rId8"/>
    <sheet name="08" sheetId="30" r:id="rId9"/>
    <sheet name="09" sheetId="31" r:id="rId10"/>
    <sheet name="10" sheetId="36" r:id="rId11"/>
    <sheet name="11" sheetId="37" r:id="rId12"/>
    <sheet name="12" sheetId="38" r:id="rId13"/>
    <sheet name="13" sheetId="41" r:id="rId14"/>
    <sheet name="14" sheetId="49" r:id="rId15"/>
    <sheet name="15" sheetId="50" r:id="rId16"/>
    <sheet name="16" sheetId="32" r:id="rId17"/>
    <sheet name="17" sheetId="51" r:id="rId18"/>
  </sheets>
  <definedNames>
    <definedName name="_xlnm._FilterDatabase" localSheetId="0" hidden="1">'01'!$A$7:$BI$7</definedName>
    <definedName name="_xlnm._FilterDatabase" localSheetId="3" hidden="1">'04'!$A$7:$BH$253</definedName>
    <definedName name="_xlnm._FilterDatabase" localSheetId="4" hidden="1">'05'!$A$7:$BH$229</definedName>
    <definedName name="_xlnm._FilterDatabase" localSheetId="5" hidden="1">'06'!$A$7:$BH$241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'07'!$1:$17</definedName>
    <definedName name="_xlnm.Print_Titles" localSheetId="8">'08'!$1:$13</definedName>
    <definedName name="_xlnm.Print_Titles" localSheetId="9">'09'!$1:$13</definedName>
    <definedName name="_xlnm.Print_Titles" localSheetId="10">'10'!$1:$1</definedName>
    <definedName name="_xlnm.Print_Titles" localSheetId="11">'11'!$1:$1</definedName>
    <definedName name="_xlnm.Print_Titles" localSheetId="12">'12'!$1:$7</definedName>
    <definedName name="_xlnm.Print_Titles" localSheetId="13">'13'!$1:$29</definedName>
    <definedName name="_xlnm.Print_Titles" localSheetId="16">'16'!$1:$3</definedName>
    <definedName name="_xlnm.Print_Area" localSheetId="0">'01'!$A$1:$BH$226</definedName>
    <definedName name="_xlnm.Print_Area" localSheetId="1">'02'!$A$1:$BK$32</definedName>
    <definedName name="_xlnm.Print_Area" localSheetId="2">'03'!$A$1:$AX$32</definedName>
    <definedName name="_xlnm.Print_Area" localSheetId="3">'04'!$A$1:$BH$253</definedName>
    <definedName name="_xlnm.Print_Area" localSheetId="4">'05'!$A$1:$BH$229</definedName>
    <definedName name="_xlnm.Print_Area" localSheetId="5">'06'!$A$1:$BH$241</definedName>
    <definedName name="_xlnm.Print_Area" localSheetId="6">'07'!$A$1:$BE$17</definedName>
    <definedName name="_xlnm.Print_Area" localSheetId="8">'08'!$A$1:$BE$13</definedName>
    <definedName name="_xlnm.Print_Area" localSheetId="9">'09'!$A$1:$BE$13</definedName>
    <definedName name="_xlnm.Print_Area" localSheetId="10">'10'!$A$1:$D$10</definedName>
    <definedName name="_xlnm.Print_Area" localSheetId="11">'11'!$A$1:$D$40</definedName>
    <definedName name="_xlnm.Print_Area" localSheetId="12">'12'!$A$1:$BK$11</definedName>
    <definedName name="_xlnm.Print_Area" localSheetId="13">'13'!$A$1:$BK$33</definedName>
    <definedName name="_xlnm.Print_Area" localSheetId="14">'14'!$A$1:$N$9</definedName>
    <definedName name="_xlnm.Print_Area" localSheetId="15">'15'!$A$1:$C$16</definedName>
    <definedName name="_xlnm.Print_Area" localSheetId="16">'16'!$A$1:$F$14</definedName>
    <definedName name="_xlnm.Print_Area" localSheetId="17">'17'!$A$1:$D$24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09" i="25" l="1"/>
  <c r="AI196" i="25"/>
  <c r="AI86" i="44" l="1"/>
  <c r="AI139" i="44"/>
  <c r="AI205" i="25" l="1"/>
  <c r="AI167" i="25" l="1"/>
  <c r="AI160" i="25"/>
  <c r="AI159" i="25"/>
  <c r="AI155" i="25"/>
  <c r="AI152" i="25"/>
  <c r="AI147" i="25"/>
  <c r="AI128" i="25" l="1"/>
  <c r="AI34" i="25"/>
  <c r="AI63" i="25" l="1"/>
  <c r="AI41" i="25"/>
  <c r="AI27" i="25"/>
  <c r="AI21" i="25"/>
  <c r="AI10" i="25"/>
  <c r="AI11" i="25"/>
  <c r="AI12" i="25"/>
  <c r="AI16" i="25"/>
  <c r="AI14" i="25" s="1"/>
  <c r="AI15" i="25"/>
  <c r="AI19" i="25"/>
  <c r="AI17" i="25" s="1"/>
  <c r="AI22" i="25"/>
  <c r="AI8" i="25"/>
  <c r="AI157" i="47"/>
  <c r="AI156" i="47"/>
  <c r="AI144" i="44"/>
  <c r="AI103" i="44"/>
  <c r="AI124" i="44"/>
  <c r="AI138" i="44"/>
  <c r="AI130" i="44"/>
  <c r="AI130" i="47" l="1"/>
  <c r="AI142" i="47"/>
  <c r="AI236" i="25" l="1"/>
  <c r="AI235" i="25"/>
  <c r="AI128" i="47" l="1"/>
  <c r="AI118" i="47"/>
  <c r="AI109" i="47"/>
  <c r="AI19" i="47" l="1"/>
  <c r="AE196" i="25" l="1"/>
  <c r="AE10" i="25"/>
  <c r="AE12" i="25"/>
  <c r="AE204" i="25" l="1"/>
  <c r="AE201" i="25"/>
  <c r="AE189" i="25" l="1"/>
  <c r="AE157" i="25" l="1"/>
  <c r="AE161" i="25"/>
  <c r="AE156" i="47" l="1"/>
  <c r="AE130" i="47"/>
  <c r="AE92" i="47"/>
  <c r="AE22" i="25"/>
  <c r="AE142" i="45" l="1"/>
  <c r="AE15" i="45"/>
  <c r="AE13" i="45"/>
  <c r="AE147" i="25" l="1"/>
  <c r="AE128" i="25"/>
  <c r="AE34" i="25" l="1"/>
  <c r="AE11" i="25" l="1"/>
  <c r="AE8" i="25" s="1"/>
  <c r="AE86" i="44"/>
  <c r="AE91" i="44" l="1"/>
  <c r="AE16" i="25" l="1"/>
  <c r="AE15" i="25"/>
  <c r="AE14" i="25" s="1"/>
  <c r="AE21" i="25" l="1"/>
  <c r="AE20" i="25"/>
  <c r="AE19" i="25"/>
  <c r="AE149" i="25"/>
  <c r="AE160" i="25"/>
  <c r="N8" i="49" l="1"/>
  <c r="C24" i="51" l="1"/>
  <c r="D24" i="51"/>
  <c r="AE86" i="45" l="1"/>
  <c r="AE152" i="47" l="1"/>
  <c r="AX17" i="28" l="1"/>
  <c r="J9" i="49" l="1"/>
  <c r="K9" i="49"/>
  <c r="AT17" i="28"/>
  <c r="M9" i="49" l="1"/>
  <c r="I9" i="49"/>
  <c r="L9" i="49"/>
  <c r="AY224" i="45" l="1"/>
  <c r="AY223" i="45"/>
  <c r="AY218" i="45"/>
  <c r="AY219" i="45"/>
  <c r="AY220" i="45"/>
  <c r="AY221" i="45"/>
  <c r="AY217" i="45"/>
  <c r="AY208" i="45"/>
  <c r="AY209" i="45"/>
  <c r="AY210" i="45"/>
  <c r="AY211" i="45"/>
  <c r="AY212" i="45"/>
  <c r="AY213" i="45"/>
  <c r="AY214" i="45"/>
  <c r="AY207" i="45"/>
  <c r="AY202" i="45"/>
  <c r="AY203" i="45"/>
  <c r="AY204" i="45"/>
  <c r="AY205" i="45"/>
  <c r="AY201" i="45"/>
  <c r="AY198" i="45"/>
  <c r="AY199" i="45"/>
  <c r="AY197" i="45"/>
  <c r="AY187" i="45"/>
  <c r="AY188" i="45"/>
  <c r="AY189" i="45"/>
  <c r="AY190" i="45"/>
  <c r="AY191" i="45"/>
  <c r="AY192" i="45"/>
  <c r="AY193" i="45"/>
  <c r="AY194" i="45"/>
  <c r="AY186" i="45"/>
  <c r="AY182" i="45"/>
  <c r="AY183" i="45"/>
  <c r="AY184" i="45"/>
  <c r="AY181" i="45"/>
  <c r="AY174" i="45"/>
  <c r="AY175" i="45"/>
  <c r="AY176" i="45"/>
  <c r="AY177" i="45"/>
  <c r="AY178" i="45"/>
  <c r="AY179" i="45"/>
  <c r="AY173" i="45"/>
  <c r="AY158" i="45"/>
  <c r="AY159" i="45"/>
  <c r="AY160" i="45"/>
  <c r="AY161" i="45"/>
  <c r="AY162" i="45"/>
  <c r="AY163" i="45"/>
  <c r="AY164" i="45"/>
  <c r="AY165" i="45"/>
  <c r="AY166" i="45"/>
  <c r="AY167" i="45"/>
  <c r="AY168" i="45"/>
  <c r="AY169" i="45"/>
  <c r="AY170" i="45"/>
  <c r="AY157" i="45"/>
  <c r="AY149" i="45"/>
  <c r="AY150" i="45"/>
  <c r="AY151" i="45"/>
  <c r="AY152" i="45"/>
  <c r="AY153" i="45"/>
  <c r="AY154" i="45"/>
  <c r="AY155" i="45"/>
  <c r="AY148" i="45"/>
  <c r="AY142" i="45"/>
  <c r="AY143" i="45"/>
  <c r="AY144" i="45"/>
  <c r="AY145" i="45"/>
  <c r="AY141" i="45"/>
  <c r="AY139" i="45"/>
  <c r="AY138" i="45"/>
  <c r="AY131" i="45"/>
  <c r="AY132" i="45"/>
  <c r="AY133" i="45"/>
  <c r="AY134" i="45"/>
  <c r="AY135" i="45"/>
  <c r="AY136" i="45"/>
  <c r="AY130" i="45"/>
  <c r="AY128" i="45"/>
  <c r="AY127" i="45"/>
  <c r="AY123" i="45"/>
  <c r="AY124" i="45"/>
  <c r="AY125" i="45"/>
  <c r="AY122" i="45"/>
  <c r="AY118" i="45"/>
  <c r="AY119" i="45"/>
  <c r="AY117" i="45"/>
  <c r="AY104" i="45"/>
  <c r="AY105" i="45"/>
  <c r="AY106" i="45"/>
  <c r="AY107" i="45"/>
  <c r="AY108" i="45"/>
  <c r="AY109" i="45"/>
  <c r="AY110" i="45"/>
  <c r="AY111" i="45"/>
  <c r="AY112" i="45"/>
  <c r="AY113" i="45"/>
  <c r="AY114" i="45"/>
  <c r="AY115" i="45"/>
  <c r="AY103" i="45"/>
  <c r="AQ224" i="45"/>
  <c r="AQ223" i="45"/>
  <c r="AQ218" i="45"/>
  <c r="AQ219" i="45"/>
  <c r="AQ220" i="45"/>
  <c r="AQ221" i="45"/>
  <c r="AQ217" i="45"/>
  <c r="AQ208" i="45"/>
  <c r="AQ209" i="45"/>
  <c r="AQ210" i="45"/>
  <c r="AQ211" i="45"/>
  <c r="AQ212" i="45"/>
  <c r="AQ213" i="45"/>
  <c r="AQ214" i="45"/>
  <c r="AQ207" i="45"/>
  <c r="AQ202" i="45"/>
  <c r="AQ203" i="45"/>
  <c r="AQ204" i="45"/>
  <c r="AQ205" i="45"/>
  <c r="AQ201" i="45"/>
  <c r="AQ198" i="45"/>
  <c r="AQ199" i="45"/>
  <c r="AQ197" i="45"/>
  <c r="AQ187" i="45"/>
  <c r="AQ188" i="45"/>
  <c r="AQ189" i="45"/>
  <c r="AQ190" i="45"/>
  <c r="AQ191" i="45"/>
  <c r="AQ192" i="45"/>
  <c r="AQ193" i="45"/>
  <c r="AQ194" i="45"/>
  <c r="AQ186" i="45"/>
  <c r="AQ182" i="45"/>
  <c r="AQ183" i="45"/>
  <c r="AQ184" i="45"/>
  <c r="AQ181" i="45"/>
  <c r="AQ174" i="45"/>
  <c r="AQ175" i="45"/>
  <c r="AQ176" i="45"/>
  <c r="AQ177" i="45"/>
  <c r="AQ178" i="45"/>
  <c r="AQ179" i="45"/>
  <c r="AQ173" i="45"/>
  <c r="AQ158" i="45"/>
  <c r="AQ159" i="45"/>
  <c r="AQ160" i="45"/>
  <c r="AQ161" i="45"/>
  <c r="AQ162" i="45"/>
  <c r="AQ163" i="45"/>
  <c r="AQ164" i="45"/>
  <c r="AQ165" i="45"/>
  <c r="AQ166" i="45"/>
  <c r="AQ167" i="45"/>
  <c r="AQ168" i="45"/>
  <c r="AQ169" i="45"/>
  <c r="AQ170" i="45"/>
  <c r="AQ157" i="45"/>
  <c r="AQ149" i="45"/>
  <c r="AQ150" i="45"/>
  <c r="AQ151" i="45"/>
  <c r="AQ152" i="45"/>
  <c r="AQ153" i="45"/>
  <c r="AQ154" i="45"/>
  <c r="AQ155" i="45"/>
  <c r="AQ148" i="45"/>
  <c r="AQ142" i="45"/>
  <c r="AQ143" i="45"/>
  <c r="AQ144" i="45"/>
  <c r="AQ145" i="45"/>
  <c r="AQ141" i="45"/>
  <c r="AQ139" i="45"/>
  <c r="AQ138" i="45"/>
  <c r="AQ131" i="45"/>
  <c r="AQ132" i="45"/>
  <c r="AQ133" i="45"/>
  <c r="AQ134" i="45"/>
  <c r="AQ135" i="45"/>
  <c r="AQ136" i="45"/>
  <c r="AQ130" i="45"/>
  <c r="AQ128" i="45"/>
  <c r="AQ127" i="45"/>
  <c r="AQ123" i="45"/>
  <c r="AQ124" i="45"/>
  <c r="AQ125" i="45"/>
  <c r="AQ122" i="45"/>
  <c r="AQ118" i="45"/>
  <c r="AQ119" i="45"/>
  <c r="AQ117" i="45"/>
  <c r="AQ104" i="45"/>
  <c r="AQ105" i="45"/>
  <c r="AQ106" i="45"/>
  <c r="AQ107" i="45"/>
  <c r="AQ108" i="45"/>
  <c r="AQ109" i="45"/>
  <c r="AQ110" i="45"/>
  <c r="AQ111" i="45"/>
  <c r="AQ112" i="45"/>
  <c r="AQ113" i="45"/>
  <c r="AQ114" i="45"/>
  <c r="AQ115" i="45"/>
  <c r="AQ103" i="45"/>
  <c r="BC224" i="45"/>
  <c r="BC223" i="45"/>
  <c r="BC218" i="45"/>
  <c r="BC219" i="45"/>
  <c r="BC220" i="45"/>
  <c r="BC221" i="45"/>
  <c r="BC217" i="45"/>
  <c r="BC208" i="45"/>
  <c r="BC209" i="45"/>
  <c r="BC210" i="45"/>
  <c r="BC211" i="45"/>
  <c r="BC212" i="45"/>
  <c r="BC213" i="45"/>
  <c r="BC214" i="45"/>
  <c r="BC207" i="45"/>
  <c r="BC202" i="45"/>
  <c r="BC203" i="45"/>
  <c r="BC204" i="45"/>
  <c r="BC205" i="45"/>
  <c r="BC201" i="45"/>
  <c r="BC198" i="45"/>
  <c r="BC199" i="45"/>
  <c r="BC197" i="45"/>
  <c r="BC187" i="45"/>
  <c r="BC188" i="45"/>
  <c r="BC189" i="45"/>
  <c r="BC190" i="45"/>
  <c r="BC191" i="45"/>
  <c r="BC192" i="45"/>
  <c r="BC193" i="45"/>
  <c r="BC194" i="45"/>
  <c r="BC186" i="45"/>
  <c r="BC182" i="45"/>
  <c r="BC183" i="45"/>
  <c r="BC184" i="45"/>
  <c r="BC181" i="45"/>
  <c r="BC174" i="45"/>
  <c r="BC175" i="45"/>
  <c r="BC176" i="45"/>
  <c r="BC177" i="45"/>
  <c r="BC178" i="45"/>
  <c r="BC179" i="45"/>
  <c r="BC173" i="45"/>
  <c r="BC158" i="45"/>
  <c r="BC159" i="45"/>
  <c r="BC160" i="45"/>
  <c r="BC161" i="45"/>
  <c r="BC162" i="45"/>
  <c r="BC163" i="45"/>
  <c r="BC164" i="45"/>
  <c r="BC165" i="45"/>
  <c r="BC166" i="45"/>
  <c r="BC167" i="45"/>
  <c r="BC168" i="45"/>
  <c r="BC169" i="45"/>
  <c r="BC170" i="45"/>
  <c r="BC157" i="45"/>
  <c r="BC149" i="45"/>
  <c r="BC150" i="45"/>
  <c r="BC151" i="45"/>
  <c r="BC152" i="45"/>
  <c r="BC153" i="45"/>
  <c r="BC154" i="45"/>
  <c r="BC155" i="45"/>
  <c r="BC148" i="45"/>
  <c r="BC142" i="45"/>
  <c r="BC143" i="45"/>
  <c r="BC144" i="45"/>
  <c r="BC145" i="45"/>
  <c r="BC141" i="45"/>
  <c r="BC139" i="45"/>
  <c r="BC138" i="45"/>
  <c r="BC131" i="45"/>
  <c r="BC132" i="45"/>
  <c r="BC133" i="45"/>
  <c r="BC134" i="45"/>
  <c r="BC135" i="45"/>
  <c r="BC136" i="45"/>
  <c r="BC130" i="45"/>
  <c r="BC128" i="45"/>
  <c r="BC127" i="45"/>
  <c r="BC122" i="45"/>
  <c r="BF9" i="24" s="1"/>
  <c r="BC124" i="45"/>
  <c r="BC125" i="45"/>
  <c r="BC123" i="45"/>
  <c r="BC118" i="45"/>
  <c r="BC119" i="45"/>
  <c r="BC117" i="45"/>
  <c r="BC104" i="45"/>
  <c r="BC105" i="45"/>
  <c r="BC106" i="45"/>
  <c r="BC107" i="45"/>
  <c r="BC108" i="45"/>
  <c r="BC109" i="45"/>
  <c r="BC110" i="45"/>
  <c r="BC111" i="45"/>
  <c r="BC112" i="45"/>
  <c r="BC113" i="45"/>
  <c r="BC114" i="45"/>
  <c r="BC115" i="45"/>
  <c r="BC103" i="45"/>
  <c r="AU224" i="45"/>
  <c r="AU223" i="45"/>
  <c r="AU218" i="45"/>
  <c r="AU219" i="45"/>
  <c r="AU220" i="45"/>
  <c r="AU221" i="45"/>
  <c r="AU217" i="45"/>
  <c r="AU208" i="45"/>
  <c r="AU209" i="45"/>
  <c r="AU210" i="45"/>
  <c r="AU211" i="45"/>
  <c r="AU212" i="45"/>
  <c r="AU213" i="45"/>
  <c r="AU214" i="45"/>
  <c r="AU207" i="45"/>
  <c r="AU202" i="45"/>
  <c r="AU203" i="45"/>
  <c r="AU204" i="45"/>
  <c r="AU205" i="45"/>
  <c r="AU201" i="45"/>
  <c r="AU198" i="45"/>
  <c r="AU199" i="45"/>
  <c r="AU197" i="45"/>
  <c r="AU187" i="45"/>
  <c r="AU188" i="45"/>
  <c r="AU189" i="45"/>
  <c r="AU190" i="45"/>
  <c r="AU191" i="45"/>
  <c r="AU192" i="45"/>
  <c r="AU193" i="45"/>
  <c r="AU194" i="45"/>
  <c r="AU186" i="45"/>
  <c r="AU182" i="45"/>
  <c r="AU183" i="45"/>
  <c r="AU184" i="45"/>
  <c r="AU181" i="45"/>
  <c r="AU174" i="45"/>
  <c r="AU175" i="45"/>
  <c r="AU176" i="45"/>
  <c r="AU177" i="45"/>
  <c r="AU178" i="45"/>
  <c r="AU179" i="45"/>
  <c r="AU173" i="45"/>
  <c r="AU158" i="45"/>
  <c r="AU159" i="45"/>
  <c r="AU160" i="45"/>
  <c r="AU161" i="45"/>
  <c r="AU162" i="45"/>
  <c r="AU163" i="45"/>
  <c r="AU164" i="45"/>
  <c r="AU165" i="45"/>
  <c r="AU166" i="45"/>
  <c r="AU167" i="45"/>
  <c r="AU168" i="45"/>
  <c r="AU169" i="45"/>
  <c r="AU170" i="45"/>
  <c r="AU157" i="45"/>
  <c r="AU149" i="45"/>
  <c r="AU150" i="45"/>
  <c r="AU151" i="45"/>
  <c r="AU152" i="45"/>
  <c r="AU153" i="45"/>
  <c r="AU154" i="45"/>
  <c r="AU155" i="45"/>
  <c r="AU148" i="45"/>
  <c r="AU142" i="45"/>
  <c r="AU143" i="45"/>
  <c r="AU144" i="45"/>
  <c r="AU145" i="45"/>
  <c r="AU141" i="45"/>
  <c r="AU139" i="45"/>
  <c r="AU138" i="45"/>
  <c r="AU131" i="45"/>
  <c r="AU132" i="45"/>
  <c r="AU133" i="45"/>
  <c r="AU134" i="45"/>
  <c r="AU135" i="45"/>
  <c r="AU136" i="45"/>
  <c r="AU130" i="45"/>
  <c r="AU128" i="45"/>
  <c r="AU127" i="45"/>
  <c r="AU123" i="45"/>
  <c r="AU124" i="45"/>
  <c r="AU125" i="45"/>
  <c r="AU122" i="45"/>
  <c r="AU118" i="45"/>
  <c r="AU119" i="45"/>
  <c r="AU117" i="45"/>
  <c r="AU104" i="45"/>
  <c r="AU105" i="45"/>
  <c r="AU106" i="45"/>
  <c r="AU107" i="45"/>
  <c r="AU108" i="45"/>
  <c r="AU109" i="45"/>
  <c r="AU110" i="45"/>
  <c r="AU111" i="45"/>
  <c r="AU112" i="45"/>
  <c r="AU113" i="45"/>
  <c r="AU114" i="45"/>
  <c r="AU115" i="45"/>
  <c r="AU103" i="45"/>
  <c r="AM224" i="45"/>
  <c r="AM223" i="45"/>
  <c r="AM218" i="45"/>
  <c r="AM219" i="45"/>
  <c r="AM220" i="45"/>
  <c r="AM221" i="45"/>
  <c r="AM217" i="45"/>
  <c r="AM208" i="45"/>
  <c r="AM209" i="45"/>
  <c r="AM210" i="45"/>
  <c r="AM211" i="45"/>
  <c r="AM212" i="45"/>
  <c r="AM213" i="45"/>
  <c r="AM214" i="45"/>
  <c r="AM207" i="45"/>
  <c r="AM202" i="45"/>
  <c r="AM203" i="45"/>
  <c r="AM204" i="45"/>
  <c r="AM205" i="45"/>
  <c r="AM201" i="45"/>
  <c r="AM198" i="45"/>
  <c r="AM199" i="45"/>
  <c r="AM197" i="45"/>
  <c r="AM187" i="45"/>
  <c r="AM188" i="45"/>
  <c r="AM189" i="45"/>
  <c r="AM190" i="45"/>
  <c r="AM191" i="45"/>
  <c r="AM192" i="45"/>
  <c r="AM193" i="45"/>
  <c r="AM194" i="45"/>
  <c r="AM186" i="45"/>
  <c r="AM182" i="45"/>
  <c r="AM183" i="45"/>
  <c r="AM184" i="45"/>
  <c r="AM181" i="45"/>
  <c r="AM174" i="45"/>
  <c r="AM175" i="45"/>
  <c r="AM176" i="45"/>
  <c r="AM177" i="45"/>
  <c r="AM178" i="45"/>
  <c r="AM179" i="45"/>
  <c r="AM173" i="45"/>
  <c r="AM158" i="45"/>
  <c r="AM159" i="45"/>
  <c r="AM160" i="45"/>
  <c r="AM161" i="45"/>
  <c r="AM162" i="45"/>
  <c r="AM163" i="45"/>
  <c r="AM164" i="45"/>
  <c r="AM165" i="45"/>
  <c r="AM166" i="45"/>
  <c r="AM167" i="45"/>
  <c r="AM168" i="45"/>
  <c r="AM169" i="45"/>
  <c r="AM170" i="45"/>
  <c r="AM157" i="45"/>
  <c r="AM149" i="45"/>
  <c r="AM150" i="45"/>
  <c r="AM151" i="45"/>
  <c r="AM152" i="45"/>
  <c r="AM153" i="45"/>
  <c r="AM154" i="45"/>
  <c r="AM155" i="45"/>
  <c r="AM148" i="45"/>
  <c r="AM142" i="45"/>
  <c r="AM143" i="45"/>
  <c r="AM144" i="45"/>
  <c r="AM145" i="45"/>
  <c r="AM141" i="45"/>
  <c r="AM139" i="45"/>
  <c r="AM138" i="45"/>
  <c r="AM131" i="45"/>
  <c r="AM132" i="45"/>
  <c r="AM133" i="45"/>
  <c r="AM134" i="45"/>
  <c r="AM135" i="45"/>
  <c r="AM136" i="45"/>
  <c r="AM130" i="45"/>
  <c r="AM128" i="45"/>
  <c r="AM127" i="45"/>
  <c r="AM124" i="45"/>
  <c r="AM125" i="45"/>
  <c r="AM123" i="45"/>
  <c r="AM122" i="45"/>
  <c r="AM118" i="45"/>
  <c r="AM119" i="45"/>
  <c r="AM117" i="45"/>
  <c r="AM104" i="45"/>
  <c r="AM105" i="45"/>
  <c r="AM106" i="45"/>
  <c r="AM107" i="45"/>
  <c r="AM108" i="45"/>
  <c r="AM109" i="45"/>
  <c r="AM110" i="45"/>
  <c r="AM111" i="45"/>
  <c r="AM112" i="45"/>
  <c r="AM113" i="45"/>
  <c r="AM114" i="45"/>
  <c r="AM115" i="45"/>
  <c r="AM103" i="45"/>
  <c r="BC100" i="45"/>
  <c r="BC99" i="45"/>
  <c r="BC94" i="45"/>
  <c r="BC95" i="45"/>
  <c r="BC96" i="45"/>
  <c r="BC97" i="45"/>
  <c r="BC93" i="45"/>
  <c r="BC85" i="45"/>
  <c r="BC86" i="45"/>
  <c r="BC87" i="45"/>
  <c r="BC88" i="45"/>
  <c r="BC89" i="45"/>
  <c r="BC90" i="45"/>
  <c r="BC84" i="45"/>
  <c r="BC82" i="45"/>
  <c r="BC81" i="45"/>
  <c r="BC77" i="45"/>
  <c r="BC78" i="45"/>
  <c r="BC79" i="45"/>
  <c r="BC76" i="45"/>
  <c r="BC73" i="45"/>
  <c r="BC74" i="45"/>
  <c r="BC72" i="45"/>
  <c r="BC66" i="45"/>
  <c r="BC67" i="45"/>
  <c r="BC68" i="45"/>
  <c r="BC69" i="45"/>
  <c r="BC65" i="45"/>
  <c r="BC60" i="45"/>
  <c r="BC61" i="45"/>
  <c r="BC62" i="45"/>
  <c r="BC63" i="45"/>
  <c r="BC59" i="45"/>
  <c r="BC54" i="45"/>
  <c r="BC55" i="45"/>
  <c r="BC56" i="45"/>
  <c r="BC57" i="45"/>
  <c r="BC53" i="45"/>
  <c r="BC42" i="45"/>
  <c r="BC43" i="45"/>
  <c r="BC44" i="45"/>
  <c r="BC45" i="45"/>
  <c r="BC46" i="45"/>
  <c r="BC47" i="45"/>
  <c r="BC48" i="45"/>
  <c r="BC49" i="45"/>
  <c r="BC50" i="45"/>
  <c r="BC51" i="45"/>
  <c r="BC41" i="45"/>
  <c r="BC39" i="45"/>
  <c r="BC31" i="45"/>
  <c r="BC32" i="45"/>
  <c r="BC33" i="45"/>
  <c r="BC34" i="45"/>
  <c r="BC35" i="45"/>
  <c r="BC36" i="45"/>
  <c r="BC37" i="45"/>
  <c r="BC30" i="45"/>
  <c r="BC28" i="45"/>
  <c r="BC27" i="45"/>
  <c r="BC22" i="45"/>
  <c r="BC23" i="45"/>
  <c r="BC24" i="45"/>
  <c r="BC25" i="45"/>
  <c r="BC21" i="45"/>
  <c r="BC16" i="45"/>
  <c r="BC17" i="45"/>
  <c r="BC18" i="45"/>
  <c r="BC19" i="45"/>
  <c r="BC15" i="45"/>
  <c r="BC9" i="45"/>
  <c r="BC10" i="45"/>
  <c r="BC11" i="45"/>
  <c r="BC12" i="45"/>
  <c r="BC13" i="45"/>
  <c r="BC8" i="45"/>
  <c r="BG8" i="25"/>
  <c r="AU100" i="45"/>
  <c r="AU99" i="45"/>
  <c r="AU94" i="45"/>
  <c r="AU95" i="45"/>
  <c r="AU96" i="45"/>
  <c r="AU97" i="45"/>
  <c r="AU93" i="45"/>
  <c r="AU85" i="45"/>
  <c r="AU86" i="45"/>
  <c r="AU87" i="45"/>
  <c r="AU88" i="45"/>
  <c r="AU89" i="45"/>
  <c r="AU90" i="45"/>
  <c r="AU84" i="45"/>
  <c r="AU82" i="45"/>
  <c r="AU81" i="45"/>
  <c r="AU77" i="45"/>
  <c r="AU78" i="45"/>
  <c r="AU79" i="45"/>
  <c r="AU76" i="45"/>
  <c r="AU73" i="45"/>
  <c r="AU74" i="45"/>
  <c r="AU72" i="45"/>
  <c r="AU66" i="45"/>
  <c r="AU67" i="45"/>
  <c r="AU68" i="45"/>
  <c r="AU69" i="45"/>
  <c r="AU65" i="45"/>
  <c r="AU60" i="45"/>
  <c r="AU61" i="45"/>
  <c r="AU62" i="45"/>
  <c r="AU63" i="45"/>
  <c r="AU59" i="45"/>
  <c r="AU54" i="45"/>
  <c r="AU55" i="45"/>
  <c r="AU56" i="45"/>
  <c r="AU57" i="45"/>
  <c r="AU53" i="45"/>
  <c r="AU42" i="45"/>
  <c r="AU43" i="45"/>
  <c r="AU44" i="45"/>
  <c r="AU45" i="45"/>
  <c r="AU46" i="45"/>
  <c r="AU47" i="45"/>
  <c r="AU48" i="45"/>
  <c r="AU49" i="45"/>
  <c r="AU50" i="45"/>
  <c r="AU51" i="45"/>
  <c r="AU41" i="45"/>
  <c r="AU39" i="45"/>
  <c r="AU31" i="45"/>
  <c r="AU32" i="45"/>
  <c r="AU33" i="45"/>
  <c r="AU34" i="45"/>
  <c r="AU35" i="45"/>
  <c r="AU36" i="45"/>
  <c r="AU37" i="45"/>
  <c r="AU30" i="45"/>
  <c r="AU28" i="45"/>
  <c r="AU27" i="45"/>
  <c r="AU22" i="45"/>
  <c r="AU23" i="45"/>
  <c r="AU24" i="45"/>
  <c r="AU25" i="45"/>
  <c r="AU21" i="45"/>
  <c r="AU16" i="45"/>
  <c r="AU17" i="45"/>
  <c r="AU18" i="45"/>
  <c r="AU19" i="45"/>
  <c r="AU15" i="45"/>
  <c r="AU9" i="45"/>
  <c r="AU10" i="45"/>
  <c r="AU11" i="45"/>
  <c r="AU12" i="45"/>
  <c r="AU13" i="45"/>
  <c r="AU8" i="45"/>
  <c r="AM100" i="45"/>
  <c r="AM99" i="45"/>
  <c r="AM94" i="45"/>
  <c r="AM95" i="45"/>
  <c r="AM96" i="45"/>
  <c r="AM97" i="45"/>
  <c r="AM93" i="45"/>
  <c r="AM85" i="45"/>
  <c r="AM86" i="45"/>
  <c r="AM87" i="45"/>
  <c r="AM88" i="45"/>
  <c r="AM89" i="45"/>
  <c r="AM90" i="45"/>
  <c r="AM84" i="45"/>
  <c r="AM82" i="45"/>
  <c r="AM81" i="45"/>
  <c r="AM77" i="45"/>
  <c r="AM78" i="45"/>
  <c r="AM79" i="45"/>
  <c r="AM76" i="45"/>
  <c r="AM73" i="45"/>
  <c r="AM74" i="45"/>
  <c r="AM72" i="45"/>
  <c r="AM66" i="45"/>
  <c r="AM67" i="45"/>
  <c r="AM68" i="45"/>
  <c r="AM69" i="45"/>
  <c r="AM65" i="45"/>
  <c r="AM60" i="45"/>
  <c r="AM61" i="45"/>
  <c r="AM62" i="45"/>
  <c r="AM63" i="45"/>
  <c r="AM59" i="45"/>
  <c r="AM54" i="45"/>
  <c r="AM55" i="45"/>
  <c r="AM56" i="45"/>
  <c r="AM57" i="45"/>
  <c r="AM53" i="45"/>
  <c r="AM42" i="45"/>
  <c r="AM43" i="45"/>
  <c r="AM44" i="45"/>
  <c r="AM45" i="45"/>
  <c r="AM46" i="45"/>
  <c r="AM47" i="45"/>
  <c r="AM48" i="45"/>
  <c r="AM49" i="45"/>
  <c r="AM50" i="45"/>
  <c r="AM51" i="45"/>
  <c r="AM41" i="45"/>
  <c r="AM39" i="45"/>
  <c r="AM31" i="45"/>
  <c r="AM32" i="45"/>
  <c r="AM33" i="45"/>
  <c r="AM34" i="45"/>
  <c r="AM35" i="45"/>
  <c r="AM36" i="45"/>
  <c r="AM37" i="45"/>
  <c r="AM30" i="45"/>
  <c r="AM28" i="45"/>
  <c r="AM27" i="45"/>
  <c r="AM22" i="45"/>
  <c r="AM23" i="45"/>
  <c r="AM24" i="45"/>
  <c r="AM25" i="45"/>
  <c r="AM21" i="45"/>
  <c r="AM16" i="45"/>
  <c r="AM17" i="45"/>
  <c r="AM18" i="45"/>
  <c r="AM19" i="45"/>
  <c r="AM15" i="45"/>
  <c r="AM9" i="45"/>
  <c r="AM10" i="45"/>
  <c r="AM11" i="45"/>
  <c r="AM12" i="45"/>
  <c r="AM13" i="45"/>
  <c r="AM8" i="45"/>
  <c r="AI224" i="45"/>
  <c r="BG224" i="45" s="1"/>
  <c r="AI223" i="45"/>
  <c r="BG223" i="45" s="1"/>
  <c r="AI218" i="45"/>
  <c r="BG218" i="45" s="1"/>
  <c r="AI219" i="45"/>
  <c r="BG219" i="45" s="1"/>
  <c r="AI220" i="45"/>
  <c r="BG220" i="45" s="1"/>
  <c r="AI221" i="45"/>
  <c r="BG221" i="45" s="1"/>
  <c r="AI217" i="45"/>
  <c r="BG217" i="45" s="1"/>
  <c r="AI208" i="45"/>
  <c r="BG208" i="45" s="1"/>
  <c r="AI209" i="45"/>
  <c r="BG209" i="45" s="1"/>
  <c r="AI210" i="45"/>
  <c r="BG210" i="45" s="1"/>
  <c r="AI211" i="45"/>
  <c r="BG211" i="45" s="1"/>
  <c r="AI212" i="45"/>
  <c r="BG212" i="45" s="1"/>
  <c r="AI213" i="45"/>
  <c r="BG213" i="45" s="1"/>
  <c r="AI214" i="45"/>
  <c r="BG214" i="45" s="1"/>
  <c r="AI207" i="45"/>
  <c r="BG207" i="45" s="1"/>
  <c r="AI202" i="45"/>
  <c r="BG202" i="45" s="1"/>
  <c r="AI203" i="45"/>
  <c r="BG203" i="45" s="1"/>
  <c r="AI204" i="45"/>
  <c r="BG204" i="45" s="1"/>
  <c r="AI205" i="45"/>
  <c r="BG205" i="45" s="1"/>
  <c r="AI201" i="45"/>
  <c r="BG201" i="45" s="1"/>
  <c r="AI198" i="45"/>
  <c r="BG198" i="45" s="1"/>
  <c r="AI199" i="45"/>
  <c r="BG199" i="45" s="1"/>
  <c r="AI197" i="45"/>
  <c r="AI187" i="45"/>
  <c r="BG187" i="45" s="1"/>
  <c r="AI188" i="45"/>
  <c r="BG188" i="45" s="1"/>
  <c r="AI189" i="45"/>
  <c r="BG189" i="45" s="1"/>
  <c r="AI190" i="45"/>
  <c r="BG190" i="45" s="1"/>
  <c r="AI191" i="45"/>
  <c r="BG191" i="45" s="1"/>
  <c r="AI192" i="45"/>
  <c r="BG192" i="45" s="1"/>
  <c r="AI193" i="45"/>
  <c r="BG193" i="45" s="1"/>
  <c r="AI194" i="45"/>
  <c r="BG194" i="45" s="1"/>
  <c r="AI186" i="45"/>
  <c r="BG186" i="45" s="1"/>
  <c r="AI182" i="45"/>
  <c r="BG182" i="45" s="1"/>
  <c r="AI183" i="45"/>
  <c r="BG183" i="45" s="1"/>
  <c r="AI184" i="45"/>
  <c r="BG184" i="45" s="1"/>
  <c r="AI181" i="45"/>
  <c r="BG181" i="45" s="1"/>
  <c r="AI174" i="45"/>
  <c r="BG174" i="45" s="1"/>
  <c r="AI175" i="45"/>
  <c r="BG175" i="45" s="1"/>
  <c r="AI176" i="45"/>
  <c r="BG176" i="45" s="1"/>
  <c r="AI177" i="45"/>
  <c r="BG177" i="45" s="1"/>
  <c r="AI178" i="45"/>
  <c r="BG178" i="45" s="1"/>
  <c r="AI179" i="45"/>
  <c r="BG179" i="45" s="1"/>
  <c r="AI173" i="45"/>
  <c r="AI158" i="45"/>
  <c r="BG158" i="45" s="1"/>
  <c r="AI159" i="45"/>
  <c r="BG159" i="45" s="1"/>
  <c r="AI160" i="45"/>
  <c r="BG160" i="45" s="1"/>
  <c r="AI161" i="45"/>
  <c r="BG161" i="45" s="1"/>
  <c r="AI162" i="45"/>
  <c r="BG162" i="45" s="1"/>
  <c r="AI163" i="45"/>
  <c r="BG163" i="45" s="1"/>
  <c r="AI164" i="45"/>
  <c r="BG164" i="45" s="1"/>
  <c r="AI165" i="45"/>
  <c r="BG165" i="45" s="1"/>
  <c r="AI166" i="45"/>
  <c r="BG166" i="45" s="1"/>
  <c r="AI167" i="45"/>
  <c r="BG167" i="45" s="1"/>
  <c r="AI168" i="45"/>
  <c r="BG168" i="45" s="1"/>
  <c r="AI169" i="45"/>
  <c r="BG169" i="45" s="1"/>
  <c r="AI170" i="45"/>
  <c r="BG170" i="45" s="1"/>
  <c r="AI171" i="45"/>
  <c r="AI157" i="45"/>
  <c r="BG157" i="45" s="1"/>
  <c r="AI149" i="45"/>
  <c r="BG149" i="45" s="1"/>
  <c r="AI150" i="45"/>
  <c r="BG150" i="45" s="1"/>
  <c r="AI151" i="45"/>
  <c r="BG151" i="45" s="1"/>
  <c r="AI152" i="45"/>
  <c r="BG152" i="45" s="1"/>
  <c r="AI153" i="45"/>
  <c r="BG153" i="45" s="1"/>
  <c r="AI154" i="45"/>
  <c r="BG154" i="45" s="1"/>
  <c r="AI155" i="45"/>
  <c r="AI148" i="45"/>
  <c r="BG148" i="45" s="1"/>
  <c r="AI142" i="45"/>
  <c r="AI143" i="45"/>
  <c r="AI144" i="45"/>
  <c r="BG144" i="45" s="1"/>
  <c r="AI145" i="45"/>
  <c r="AI141" i="45"/>
  <c r="AI139" i="45"/>
  <c r="AI138" i="45"/>
  <c r="AI131" i="45"/>
  <c r="AI132" i="45"/>
  <c r="AI133" i="45"/>
  <c r="AI134" i="45"/>
  <c r="AI135" i="45"/>
  <c r="AI136" i="45"/>
  <c r="AI130" i="45"/>
  <c r="AI128" i="45"/>
  <c r="AI127" i="45"/>
  <c r="AI124" i="45"/>
  <c r="BG124" i="45" s="1"/>
  <c r="AI125" i="45"/>
  <c r="BG125" i="45" s="1"/>
  <c r="AI123" i="45"/>
  <c r="BG123" i="45" s="1"/>
  <c r="AI122" i="45"/>
  <c r="BB9" i="24" s="1"/>
  <c r="AI118" i="45"/>
  <c r="AI119" i="45"/>
  <c r="AI117" i="45"/>
  <c r="AI104" i="45"/>
  <c r="BG104" i="45" s="1"/>
  <c r="AI105" i="45"/>
  <c r="AI106" i="45"/>
  <c r="BG106" i="45" s="1"/>
  <c r="AI107" i="45"/>
  <c r="BG107" i="45" s="1"/>
  <c r="AI108" i="45"/>
  <c r="AI109" i="45"/>
  <c r="BG109" i="45" s="1"/>
  <c r="AI110" i="45"/>
  <c r="BG110" i="45" s="1"/>
  <c r="AI111" i="45"/>
  <c r="AI112" i="45"/>
  <c r="AI113" i="45"/>
  <c r="BG113" i="45" s="1"/>
  <c r="AI114" i="45"/>
  <c r="BG114" i="45" s="1"/>
  <c r="AI115" i="45"/>
  <c r="AI103" i="45"/>
  <c r="AI100" i="45"/>
  <c r="BG100" i="45" s="1"/>
  <c r="AI99" i="45"/>
  <c r="BG99" i="45" s="1"/>
  <c r="AI94" i="45"/>
  <c r="BG94" i="45" s="1"/>
  <c r="AI95" i="45"/>
  <c r="BG95" i="45" s="1"/>
  <c r="AI96" i="45"/>
  <c r="BG96" i="45" s="1"/>
  <c r="AI97" i="45"/>
  <c r="BG97" i="45" s="1"/>
  <c r="AI93" i="45"/>
  <c r="BG93" i="45" s="1"/>
  <c r="AI85" i="45"/>
  <c r="BG85" i="45" s="1"/>
  <c r="AI86" i="45"/>
  <c r="AI87" i="45"/>
  <c r="BG87" i="45" s="1"/>
  <c r="AI88" i="45"/>
  <c r="BG88" i="45" s="1"/>
  <c r="AI89" i="45"/>
  <c r="BG89" i="45" s="1"/>
  <c r="AI90" i="45"/>
  <c r="BG90" i="45" s="1"/>
  <c r="AI84" i="45"/>
  <c r="BG84" i="45" s="1"/>
  <c r="AI82" i="45"/>
  <c r="BG82" i="45" s="1"/>
  <c r="AI81" i="45"/>
  <c r="AI77" i="45"/>
  <c r="BG77" i="45" s="1"/>
  <c r="AI78" i="45"/>
  <c r="BG78" i="45" s="1"/>
  <c r="AI79" i="45"/>
  <c r="BG79" i="45" s="1"/>
  <c r="AI76" i="45"/>
  <c r="BG76" i="45" s="1"/>
  <c r="AI73" i="45"/>
  <c r="BG73" i="45" s="1"/>
  <c r="AI74" i="45"/>
  <c r="BG74" i="45" s="1"/>
  <c r="AI72" i="45"/>
  <c r="AI66" i="45"/>
  <c r="BG66" i="45" s="1"/>
  <c r="AI67" i="45"/>
  <c r="BG67" i="45" s="1"/>
  <c r="AI68" i="45"/>
  <c r="BG68" i="45" s="1"/>
  <c r="AI69" i="45"/>
  <c r="AI65" i="45"/>
  <c r="BG65" i="45" s="1"/>
  <c r="AI60" i="45"/>
  <c r="BG60" i="45" s="1"/>
  <c r="AI61" i="45"/>
  <c r="BG61" i="45" s="1"/>
  <c r="AI62" i="45"/>
  <c r="BG62" i="45" s="1"/>
  <c r="AI63" i="45"/>
  <c r="BG63" i="45" s="1"/>
  <c r="AI59" i="45"/>
  <c r="BG59" i="45" s="1"/>
  <c r="AI54" i="45"/>
  <c r="AI55" i="45"/>
  <c r="BG55" i="45" s="1"/>
  <c r="AI56" i="45"/>
  <c r="BG56" i="45" s="1"/>
  <c r="AI57" i="45"/>
  <c r="BG57" i="45" s="1"/>
  <c r="AI53" i="45"/>
  <c r="BG53" i="45" s="1"/>
  <c r="AI42" i="45"/>
  <c r="AI43" i="45"/>
  <c r="AI44" i="45"/>
  <c r="BG44" i="45" s="1"/>
  <c r="AI45" i="45"/>
  <c r="AI46" i="45"/>
  <c r="AI47" i="45"/>
  <c r="BG47" i="45" s="1"/>
  <c r="AI48" i="45"/>
  <c r="BG48" i="45" s="1"/>
  <c r="AI49" i="45"/>
  <c r="BG49" i="45" s="1"/>
  <c r="AI50" i="45"/>
  <c r="BG50" i="45" s="1"/>
  <c r="AI51" i="45"/>
  <c r="AI41" i="45"/>
  <c r="BG41" i="45" s="1"/>
  <c r="AE43" i="45"/>
  <c r="AE44" i="45"/>
  <c r="AE46" i="45"/>
  <c r="AE47" i="45"/>
  <c r="AE48" i="45"/>
  <c r="AE49" i="45"/>
  <c r="AE50" i="45"/>
  <c r="AE51" i="45"/>
  <c r="AI39" i="45"/>
  <c r="AI31" i="45"/>
  <c r="BG31" i="45" s="1"/>
  <c r="AI32" i="45"/>
  <c r="AI33" i="45"/>
  <c r="AI34" i="45"/>
  <c r="BG34" i="45" s="1"/>
  <c r="AI35" i="45"/>
  <c r="BG35" i="45" s="1"/>
  <c r="AI36" i="45"/>
  <c r="BG36" i="45" s="1"/>
  <c r="AI37" i="45"/>
  <c r="BG37" i="45" s="1"/>
  <c r="AI30" i="45"/>
  <c r="BG30" i="45" s="1"/>
  <c r="AI28" i="45"/>
  <c r="AI27" i="45"/>
  <c r="BG27" i="45" s="1"/>
  <c r="AI22" i="45"/>
  <c r="BG22" i="45" s="1"/>
  <c r="AI23" i="45"/>
  <c r="BG23" i="45" s="1"/>
  <c r="AI24" i="45"/>
  <c r="BG24" i="45" s="1"/>
  <c r="AI25" i="45"/>
  <c r="AI21" i="45"/>
  <c r="BG21" i="45" s="1"/>
  <c r="AI16" i="45"/>
  <c r="BG16" i="45" s="1"/>
  <c r="AI17" i="45"/>
  <c r="BG17" i="45" s="1"/>
  <c r="AI18" i="45"/>
  <c r="BG18" i="45" s="1"/>
  <c r="AI19" i="45"/>
  <c r="AI15" i="45"/>
  <c r="BG15" i="45" s="1"/>
  <c r="AI9" i="45"/>
  <c r="AI10" i="45"/>
  <c r="AI11" i="45"/>
  <c r="AI12" i="45"/>
  <c r="AI13" i="45"/>
  <c r="BG13" i="45" s="1"/>
  <c r="AI8" i="45"/>
  <c r="AE224" i="45"/>
  <c r="AE223" i="45"/>
  <c r="AE218" i="45"/>
  <c r="AE219" i="45"/>
  <c r="AE220" i="45"/>
  <c r="AE221" i="45"/>
  <c r="AE217" i="45"/>
  <c r="AE208" i="45"/>
  <c r="AE210" i="45"/>
  <c r="AE211" i="45"/>
  <c r="AE212" i="45"/>
  <c r="AE213" i="45"/>
  <c r="AE214" i="45"/>
  <c r="AE207" i="45"/>
  <c r="AE202" i="45"/>
  <c r="AE203" i="45"/>
  <c r="AE204" i="45"/>
  <c r="AE205" i="45"/>
  <c r="AE201" i="45"/>
  <c r="AE198" i="45"/>
  <c r="AE199" i="45"/>
  <c r="AE197" i="45"/>
  <c r="AE187" i="45"/>
  <c r="AE188" i="45"/>
  <c r="AE189" i="45"/>
  <c r="AE190" i="45"/>
  <c r="AE191" i="45"/>
  <c r="AE192" i="45"/>
  <c r="AE193" i="45"/>
  <c r="AE194" i="45"/>
  <c r="AE186" i="45"/>
  <c r="AE182" i="45"/>
  <c r="AE183" i="45"/>
  <c r="AE184" i="45"/>
  <c r="AE174" i="45"/>
  <c r="AE175" i="45"/>
  <c r="AE176" i="45"/>
  <c r="AE177" i="45"/>
  <c r="AE178" i="45"/>
  <c r="AE179" i="45"/>
  <c r="AE173" i="45"/>
  <c r="AE158" i="45"/>
  <c r="AE159" i="45"/>
  <c r="AE160" i="45"/>
  <c r="AE161" i="45"/>
  <c r="AE162" i="45"/>
  <c r="AE163" i="45"/>
  <c r="AE164" i="45"/>
  <c r="AE165" i="45"/>
  <c r="AE166" i="45"/>
  <c r="AE167" i="45"/>
  <c r="AE168" i="45"/>
  <c r="AE169" i="45"/>
  <c r="AE170" i="45"/>
  <c r="AE171" i="45"/>
  <c r="AE157" i="45"/>
  <c r="AE149" i="45"/>
  <c r="AE150" i="45"/>
  <c r="AE151" i="45"/>
  <c r="AE152" i="45"/>
  <c r="AE153" i="45"/>
  <c r="AE154" i="45"/>
  <c r="AE155" i="45"/>
  <c r="AE148" i="45"/>
  <c r="AE143" i="45"/>
  <c r="AE144" i="45"/>
  <c r="AE145" i="45"/>
  <c r="AE141" i="45"/>
  <c r="AE139" i="45"/>
  <c r="AE138" i="45"/>
  <c r="AE131" i="45"/>
  <c r="AE132" i="45"/>
  <c r="AE133" i="45"/>
  <c r="AE134" i="45"/>
  <c r="AE135" i="45"/>
  <c r="AE136" i="45"/>
  <c r="AE130" i="45"/>
  <c r="AE128" i="45"/>
  <c r="AE127" i="45"/>
  <c r="AE125" i="45"/>
  <c r="AE123" i="45"/>
  <c r="AE122" i="45"/>
  <c r="AE118" i="45"/>
  <c r="AE119" i="45"/>
  <c r="AE117" i="45"/>
  <c r="AE104" i="45"/>
  <c r="AE105" i="45"/>
  <c r="AE106" i="45"/>
  <c r="AE107" i="45"/>
  <c r="AE108" i="45"/>
  <c r="AE109" i="45"/>
  <c r="AE110" i="45"/>
  <c r="AE111" i="45"/>
  <c r="AE112" i="45"/>
  <c r="AE113" i="45"/>
  <c r="AE114" i="45"/>
  <c r="AE115" i="45"/>
  <c r="AE100" i="45"/>
  <c r="AE99" i="45"/>
  <c r="AE94" i="45"/>
  <c r="AE95" i="45"/>
  <c r="AE96" i="45"/>
  <c r="AE97" i="45"/>
  <c r="AE93" i="45"/>
  <c r="AE89" i="45"/>
  <c r="AE90" i="45"/>
  <c r="AE88" i="45"/>
  <c r="AE85" i="45"/>
  <c r="AE84" i="45"/>
  <c r="AE82" i="45"/>
  <c r="AE81" i="45"/>
  <c r="AE77" i="45"/>
  <c r="AE78" i="45"/>
  <c r="AE79" i="45"/>
  <c r="AE76" i="45"/>
  <c r="AE73" i="45"/>
  <c r="AE74" i="45"/>
  <c r="AE72" i="45"/>
  <c r="AE69" i="45"/>
  <c r="AE66" i="45"/>
  <c r="AE67" i="45"/>
  <c r="AE65" i="45"/>
  <c r="AE60" i="45"/>
  <c r="AE61" i="45"/>
  <c r="AE62" i="45"/>
  <c r="AE63" i="45"/>
  <c r="AE59" i="45"/>
  <c r="AE54" i="45"/>
  <c r="AE55" i="45"/>
  <c r="AE56" i="45"/>
  <c r="AE57" i="45"/>
  <c r="AE53" i="45"/>
  <c r="AE41" i="45"/>
  <c r="AE31" i="45"/>
  <c r="AE34" i="45"/>
  <c r="AE35" i="45"/>
  <c r="AE36" i="45"/>
  <c r="AE37" i="45"/>
  <c r="AE30" i="45"/>
  <c r="AE28" i="45"/>
  <c r="AE27" i="45"/>
  <c r="AE22" i="45"/>
  <c r="AE23" i="45"/>
  <c r="AE24" i="45"/>
  <c r="AE25" i="45"/>
  <c r="AE21" i="45"/>
  <c r="AE16" i="45"/>
  <c r="AE17" i="45"/>
  <c r="AE18" i="45"/>
  <c r="AE19" i="45"/>
  <c r="AE12" i="45"/>
  <c r="AT31" i="29"/>
  <c r="AT21" i="29"/>
  <c r="BG105" i="45" l="1"/>
  <c r="AX9" i="24"/>
  <c r="BG115" i="45"/>
  <c r="BG111" i="45"/>
  <c r="BG117" i="45"/>
  <c r="BG128" i="45"/>
  <c r="BG134" i="45"/>
  <c r="BG138" i="45"/>
  <c r="BG155" i="45"/>
  <c r="BG12" i="45"/>
  <c r="BG51" i="45"/>
  <c r="BG119" i="45"/>
  <c r="BG130" i="45"/>
  <c r="BG133" i="45"/>
  <c r="BG139" i="45"/>
  <c r="BG143" i="45"/>
  <c r="BG8" i="45"/>
  <c r="BG10" i="45"/>
  <c r="BG25" i="45"/>
  <c r="BG32" i="45"/>
  <c r="BG103" i="45"/>
  <c r="BG112" i="45"/>
  <c r="BG108" i="45"/>
  <c r="BG127" i="45"/>
  <c r="BG135" i="45"/>
  <c r="BG131" i="45"/>
  <c r="BG145" i="45"/>
  <c r="BG43" i="45"/>
  <c r="BG39" i="45"/>
  <c r="BG54" i="45"/>
  <c r="BG11" i="45"/>
  <c r="BG19" i="45"/>
  <c r="BG33" i="45"/>
  <c r="BG69" i="45"/>
  <c r="BG72" i="45"/>
  <c r="BG132" i="45"/>
  <c r="BG9" i="45"/>
  <c r="BG118" i="45"/>
  <c r="BG136" i="45"/>
  <c r="BG141" i="45"/>
  <c r="BG142" i="45"/>
  <c r="BG81" i="45"/>
  <c r="BG46" i="45"/>
  <c r="BG42" i="45"/>
  <c r="BG86" i="45"/>
  <c r="BG45" i="45"/>
  <c r="AY215" i="45"/>
  <c r="AQ215" i="45"/>
  <c r="AY185" i="45"/>
  <c r="BC215" i="45"/>
  <c r="AU126" i="45"/>
  <c r="BC29" i="45"/>
  <c r="AU215" i="45"/>
  <c r="AM215" i="45"/>
  <c r="AM200" i="45"/>
  <c r="AQ126" i="45"/>
  <c r="AY126" i="45"/>
  <c r="BC80" i="45"/>
  <c r="BC83" i="45"/>
  <c r="BC91" i="45"/>
  <c r="AM137" i="45"/>
  <c r="AM140" i="45"/>
  <c r="AM206" i="45"/>
  <c r="BC75" i="45"/>
  <c r="BC26" i="45"/>
  <c r="AA24" i="24" s="1"/>
  <c r="BC58" i="45"/>
  <c r="AA25" i="24" s="1"/>
  <c r="BG122" i="45"/>
  <c r="AM195" i="45"/>
  <c r="AM222" i="45"/>
  <c r="BC14" i="45"/>
  <c r="BC20" i="45" s="1"/>
  <c r="AA8" i="24" s="1"/>
  <c r="BC38" i="45"/>
  <c r="BC52" i="45"/>
  <c r="AA10" i="24" s="1"/>
  <c r="BC64" i="45"/>
  <c r="AA11" i="24" s="1"/>
  <c r="AM116" i="45"/>
  <c r="AM146" i="45"/>
  <c r="AM180" i="45"/>
  <c r="BC70" i="45"/>
  <c r="AA26" i="24" s="1"/>
  <c r="BC98" i="45"/>
  <c r="AM126" i="45"/>
  <c r="AM156" i="45"/>
  <c r="AM172" i="45"/>
  <c r="AI29" i="45"/>
  <c r="BG29" i="45" s="1"/>
  <c r="BG28" i="45"/>
  <c r="AI200" i="45"/>
  <c r="BG197" i="45"/>
  <c r="AI180" i="45"/>
  <c r="BG173" i="45"/>
  <c r="AU185" i="45"/>
  <c r="AU200" i="45"/>
  <c r="BC185" i="45"/>
  <c r="BF25" i="24" s="1"/>
  <c r="AQ185" i="45"/>
  <c r="AY222" i="45"/>
  <c r="AY206" i="45"/>
  <c r="AY200" i="45"/>
  <c r="AY195" i="45"/>
  <c r="AY180" i="45"/>
  <c r="AY172" i="45"/>
  <c r="AY156" i="45"/>
  <c r="AY146" i="45"/>
  <c r="AY140" i="45"/>
  <c r="AY137" i="45"/>
  <c r="AY129" i="45"/>
  <c r="AY120" i="45"/>
  <c r="AY116" i="45"/>
  <c r="AQ222" i="45"/>
  <c r="AQ206" i="45"/>
  <c r="AQ200" i="45"/>
  <c r="AQ195" i="45"/>
  <c r="AQ180" i="45"/>
  <c r="AQ172" i="45"/>
  <c r="AQ156" i="45"/>
  <c r="AQ146" i="45"/>
  <c r="AQ140" i="45"/>
  <c r="AQ137" i="45"/>
  <c r="AQ129" i="45"/>
  <c r="AQ120" i="45"/>
  <c r="AQ116" i="45"/>
  <c r="BC222" i="45"/>
  <c r="BC206" i="45"/>
  <c r="BC200" i="45"/>
  <c r="BC195" i="45"/>
  <c r="BF26" i="24" s="1"/>
  <c r="BC180" i="45"/>
  <c r="BF24" i="24" s="1"/>
  <c r="BC172" i="45"/>
  <c r="BF12" i="24" s="1"/>
  <c r="BC156" i="45"/>
  <c r="BF11" i="24" s="1"/>
  <c r="BC146" i="45"/>
  <c r="BC140" i="45"/>
  <c r="BC137" i="45"/>
  <c r="BC129" i="45"/>
  <c r="BC126" i="45"/>
  <c r="BC120" i="45"/>
  <c r="BC116" i="45"/>
  <c r="AU222" i="45"/>
  <c r="AU206" i="45"/>
  <c r="AU216" i="45" s="1"/>
  <c r="AU195" i="45"/>
  <c r="AU180" i="45"/>
  <c r="AU172" i="45"/>
  <c r="AU156" i="45"/>
  <c r="AU146" i="45"/>
  <c r="AU140" i="45"/>
  <c r="AU137" i="45"/>
  <c r="AU129" i="45"/>
  <c r="AU120" i="45"/>
  <c r="AU116" i="45"/>
  <c r="AM185" i="45"/>
  <c r="AM129" i="45"/>
  <c r="AM120" i="45"/>
  <c r="AM121" i="45" s="1"/>
  <c r="AI64" i="45"/>
  <c r="AU75" i="45"/>
  <c r="AI129" i="45"/>
  <c r="AI140" i="45"/>
  <c r="BG140" i="45" s="1"/>
  <c r="AI52" i="45"/>
  <c r="AM14" i="45"/>
  <c r="AM20" i="45" s="1"/>
  <c r="AM64" i="45"/>
  <c r="AM70" i="45"/>
  <c r="AM80" i="45"/>
  <c r="AM83" i="45"/>
  <c r="AM91" i="45"/>
  <c r="AU14" i="45"/>
  <c r="AU20" i="45" s="1"/>
  <c r="AU64" i="45"/>
  <c r="AU70" i="45"/>
  <c r="AU80" i="45"/>
  <c r="AU83" i="45"/>
  <c r="AU91" i="45"/>
  <c r="AI195" i="45"/>
  <c r="AI26" i="45"/>
  <c r="AI38" i="45"/>
  <c r="AI70" i="45"/>
  <c r="AI80" i="45"/>
  <c r="BG80" i="45" s="1"/>
  <c r="AI83" i="45"/>
  <c r="AI91" i="45"/>
  <c r="BG91" i="45" s="1"/>
  <c r="AI116" i="45"/>
  <c r="AI146" i="45"/>
  <c r="AI156" i="45"/>
  <c r="AI172" i="45"/>
  <c r="AI222" i="45"/>
  <c r="BG222" i="45" s="1"/>
  <c r="AM29" i="45"/>
  <c r="AM75" i="45"/>
  <c r="AM98" i="45"/>
  <c r="AU29" i="45"/>
  <c r="AI75" i="45"/>
  <c r="BG75" i="45" s="1"/>
  <c r="AI98" i="45"/>
  <c r="BG98" i="45" s="1"/>
  <c r="AI120" i="45"/>
  <c r="BG120" i="45" s="1"/>
  <c r="AM52" i="45"/>
  <c r="AM58" i="45"/>
  <c r="AU38" i="45"/>
  <c r="AU52" i="45"/>
  <c r="AU58" i="45"/>
  <c r="AU98" i="45"/>
  <c r="AI14" i="45"/>
  <c r="AI58" i="45"/>
  <c r="AI126" i="45"/>
  <c r="AI137" i="45"/>
  <c r="AI185" i="45"/>
  <c r="AI206" i="45"/>
  <c r="BG206" i="45" s="1"/>
  <c r="AI215" i="45"/>
  <c r="AM26" i="45"/>
  <c r="AM38" i="45"/>
  <c r="AU26" i="45"/>
  <c r="BG200" i="45" l="1"/>
  <c r="BG38" i="45"/>
  <c r="BG83" i="45"/>
  <c r="BG129" i="45"/>
  <c r="BG146" i="45"/>
  <c r="BG126" i="45"/>
  <c r="AA29" i="24"/>
  <c r="AA31" i="24" s="1"/>
  <c r="BC40" i="45"/>
  <c r="BC71" i="45" s="1"/>
  <c r="AM216" i="45"/>
  <c r="AM225" i="45" s="1"/>
  <c r="AM147" i="45"/>
  <c r="AM196" i="45" s="1"/>
  <c r="BC92" i="45"/>
  <c r="BC101" i="45" s="1"/>
  <c r="AA14" i="24" s="1"/>
  <c r="AA9" i="24"/>
  <c r="AA13" i="24" s="1"/>
  <c r="BF29" i="24"/>
  <c r="BF31" i="24" s="1"/>
  <c r="AM40" i="45"/>
  <c r="AM71" i="45" s="1"/>
  <c r="BB25" i="24"/>
  <c r="BG185" i="45"/>
  <c r="AI20" i="45"/>
  <c r="BG14" i="45"/>
  <c r="AM92" i="45"/>
  <c r="AM101" i="45" s="1"/>
  <c r="BG156" i="45"/>
  <c r="BB11" i="24"/>
  <c r="W24" i="24"/>
  <c r="BG26" i="45"/>
  <c r="AU92" i="45"/>
  <c r="AU101" i="45" s="1"/>
  <c r="AU147" i="45"/>
  <c r="AI147" i="45"/>
  <c r="BG137" i="45"/>
  <c r="AI40" i="45"/>
  <c r="AI216" i="45"/>
  <c r="BG215" i="45"/>
  <c r="AU40" i="45"/>
  <c r="AU71" i="45" s="1"/>
  <c r="AI121" i="45"/>
  <c r="BG116" i="45"/>
  <c r="W26" i="24"/>
  <c r="BG70" i="45"/>
  <c r="BG52" i="45"/>
  <c r="W10" i="24"/>
  <c r="W11" i="24"/>
  <c r="BG64" i="45"/>
  <c r="AQ216" i="45"/>
  <c r="AQ225" i="45" s="1"/>
  <c r="BG195" i="45"/>
  <c r="BB26" i="24"/>
  <c r="W25" i="24"/>
  <c r="BG58" i="45"/>
  <c r="BG172" i="45"/>
  <c r="BB12" i="24"/>
  <c r="BG180" i="45"/>
  <c r="BB24" i="24"/>
  <c r="AY216" i="45"/>
  <c r="AY225" i="45" s="1"/>
  <c r="AY147" i="45"/>
  <c r="AY121" i="45"/>
  <c r="AQ147" i="45"/>
  <c r="AQ121" i="45"/>
  <c r="BC216" i="45"/>
  <c r="BC225" i="45" s="1"/>
  <c r="BF14" i="24" s="1"/>
  <c r="BC147" i="45"/>
  <c r="BF10" i="24" s="1"/>
  <c r="BC121" i="45"/>
  <c r="BF8" i="24" s="1"/>
  <c r="AU225" i="45"/>
  <c r="AU121" i="45"/>
  <c r="AI92" i="45"/>
  <c r="AM102" i="45" l="1"/>
  <c r="BC102" i="45"/>
  <c r="AA15" i="24"/>
  <c r="AI71" i="45"/>
  <c r="BG71" i="45" s="1"/>
  <c r="BF13" i="24"/>
  <c r="BF15" i="24" s="1"/>
  <c r="AM226" i="45"/>
  <c r="AI196" i="45"/>
  <c r="W29" i="24"/>
  <c r="W31" i="24" s="1"/>
  <c r="AU102" i="45"/>
  <c r="BB29" i="24"/>
  <c r="BB31" i="24" s="1"/>
  <c r="W8" i="24"/>
  <c r="BG20" i="45"/>
  <c r="AI101" i="45"/>
  <c r="BG92" i="45"/>
  <c r="AU196" i="45"/>
  <c r="AU226" i="45" s="1"/>
  <c r="AI225" i="45"/>
  <c r="BG216" i="45"/>
  <c r="BG147" i="45"/>
  <c r="BB10" i="24"/>
  <c r="BB8" i="24"/>
  <c r="BG121" i="45"/>
  <c r="BG40" i="45"/>
  <c r="W9" i="24"/>
  <c r="AY196" i="45"/>
  <c r="AY226" i="45" s="1"/>
  <c r="AQ196" i="45"/>
  <c r="AQ226" i="45" s="1"/>
  <c r="BC196" i="45"/>
  <c r="BC226" i="45" s="1"/>
  <c r="BG196" i="45" l="1"/>
  <c r="BB13" i="24"/>
  <c r="BG225" i="45"/>
  <c r="BB14" i="24"/>
  <c r="AI102" i="45"/>
  <c r="BG102" i="45" s="1"/>
  <c r="W14" i="24"/>
  <c r="BG101" i="45"/>
  <c r="W13" i="24"/>
  <c r="AI226" i="45"/>
  <c r="BG226" i="45" s="1"/>
  <c r="R9" i="28"/>
  <c r="R17" i="28" s="1"/>
  <c r="BB15" i="24" l="1"/>
  <c r="W15" i="24"/>
  <c r="AE103" i="45"/>
  <c r="AE108" i="25"/>
  <c r="G9" i="49"/>
  <c r="H9" i="49"/>
  <c r="C15" i="50" l="1"/>
  <c r="F9" i="49"/>
  <c r="E9" i="49"/>
  <c r="D9" i="49"/>
  <c r="C9" i="49"/>
  <c r="BF32" i="24" l="1"/>
  <c r="BB32" i="24"/>
  <c r="AE124" i="45"/>
  <c r="AE87" i="45"/>
  <c r="AE68" i="45"/>
  <c r="BG86" i="25"/>
  <c r="BG87" i="25"/>
  <c r="AE140" i="45" l="1"/>
  <c r="AE129" i="45"/>
  <c r="AE137" i="45"/>
  <c r="AE83" i="45"/>
  <c r="AE146" i="45"/>
  <c r="AE156" i="45"/>
  <c r="AE200" i="45"/>
  <c r="AE58" i="45"/>
  <c r="AE120" i="45"/>
  <c r="AE75" i="45"/>
  <c r="AE116" i="45"/>
  <c r="AE126" i="45"/>
  <c r="AE91" i="45"/>
  <c r="AE64" i="45"/>
  <c r="AE80" i="45"/>
  <c r="AE70" i="45"/>
  <c r="AE98" i="45"/>
  <c r="AE29" i="45"/>
  <c r="AE26" i="45"/>
  <c r="S26" i="24" l="1"/>
  <c r="S11" i="24"/>
  <c r="S25" i="24"/>
  <c r="AX11" i="24"/>
  <c r="S24" i="24"/>
  <c r="AE147" i="45"/>
  <c r="AE121" i="45"/>
  <c r="AE92" i="45"/>
  <c r="AE101" i="45" s="1"/>
  <c r="F8" i="48"/>
  <c r="AX8" i="24" l="1"/>
  <c r="AX10" i="24"/>
  <c r="AE197" i="25"/>
  <c r="AI197" i="25" l="1"/>
  <c r="AU197" i="25"/>
  <c r="AY197" i="25"/>
  <c r="BC197" i="25"/>
  <c r="AE58" i="25" l="1"/>
  <c r="AE39" i="45" s="1"/>
  <c r="AE50" i="25"/>
  <c r="AE33" i="45" s="1"/>
  <c r="AE48" i="25"/>
  <c r="AE32" i="45" s="1"/>
  <c r="AE11" i="45"/>
  <c r="AE236" i="25"/>
  <c r="AE235" i="25"/>
  <c r="AE38" i="45" l="1"/>
  <c r="AE40" i="45" s="1"/>
  <c r="BJ21" i="41"/>
  <c r="AE21" i="41"/>
  <c r="BJ20" i="41"/>
  <c r="AE20" i="41"/>
  <c r="D38" i="37"/>
  <c r="C40" i="37"/>
  <c r="C9" i="36" s="1"/>
  <c r="B40" i="37"/>
  <c r="B9" i="36" s="1"/>
  <c r="D39" i="37"/>
  <c r="D37" i="37"/>
  <c r="C12" i="37"/>
  <c r="C6" i="36" s="1"/>
  <c r="B12" i="37"/>
  <c r="B6" i="36" s="1"/>
  <c r="D6" i="36" s="1"/>
  <c r="AI162" i="25"/>
  <c r="AM162" i="25"/>
  <c r="AQ162" i="25"/>
  <c r="AU162" i="25"/>
  <c r="AY162" i="25"/>
  <c r="BC162" i="25"/>
  <c r="AE162" i="25"/>
  <c r="AI151" i="25"/>
  <c r="AM151" i="25"/>
  <c r="AQ151" i="25"/>
  <c r="AU151" i="25"/>
  <c r="AY151" i="25"/>
  <c r="BC151" i="25"/>
  <c r="AE151" i="25"/>
  <c r="S9" i="24" l="1"/>
  <c r="D9" i="36"/>
  <c r="D40" i="37"/>
  <c r="AI187" i="47" l="1"/>
  <c r="AM187" i="47"/>
  <c r="AQ187" i="47"/>
  <c r="AU187" i="47"/>
  <c r="AY187" i="47"/>
  <c r="BC187" i="47"/>
  <c r="AE187" i="47"/>
  <c r="AT24" i="29" s="1"/>
  <c r="AI76" i="47"/>
  <c r="AE76" i="47"/>
  <c r="AT14" i="29" s="1"/>
  <c r="AI38" i="47"/>
  <c r="AE38" i="47"/>
  <c r="AI26" i="47"/>
  <c r="AE26" i="47"/>
  <c r="AT9" i="29" s="1"/>
  <c r="AE95" i="25" l="1"/>
  <c r="AE63" i="25"/>
  <c r="AE42" i="45" s="1"/>
  <c r="AO31" i="29" l="1"/>
  <c r="AO21" i="29"/>
  <c r="AT18" i="29"/>
  <c r="AO18" i="29"/>
  <c r="BG239" i="47"/>
  <c r="BG238" i="47"/>
  <c r="BC237" i="47"/>
  <c r="AY237" i="47"/>
  <c r="AU237" i="47"/>
  <c r="AQ237" i="47"/>
  <c r="AM237" i="47"/>
  <c r="AI237" i="47"/>
  <c r="BG237" i="47" s="1"/>
  <c r="AE237" i="47"/>
  <c r="BG236" i="47"/>
  <c r="BG235" i="47"/>
  <c r="BG234" i="47"/>
  <c r="BG233" i="47"/>
  <c r="BG232" i="47"/>
  <c r="BC230" i="47"/>
  <c r="AY230" i="47"/>
  <c r="AU230" i="47"/>
  <c r="AQ230" i="47"/>
  <c r="AM230" i="47"/>
  <c r="AI230" i="47"/>
  <c r="BG230" i="47" s="1"/>
  <c r="AE230" i="47"/>
  <c r="BG229" i="47"/>
  <c r="BG228" i="47"/>
  <c r="BG227" i="47"/>
  <c r="BG226" i="47"/>
  <c r="BG225" i="47"/>
  <c r="BG224" i="47"/>
  <c r="BG223" i="47"/>
  <c r="BG222" i="47"/>
  <c r="BC221" i="47"/>
  <c r="AY221" i="47"/>
  <c r="AU221" i="47"/>
  <c r="AQ221" i="47"/>
  <c r="AM221" i="47"/>
  <c r="AI221" i="47"/>
  <c r="BG221" i="47" s="1"/>
  <c r="AE221" i="47"/>
  <c r="BG220" i="47"/>
  <c r="BG219" i="47"/>
  <c r="BG218" i="47"/>
  <c r="BG217" i="47"/>
  <c r="BG216" i="47"/>
  <c r="BC215" i="47"/>
  <c r="AY215" i="47"/>
  <c r="AU215" i="47"/>
  <c r="AQ215" i="47"/>
  <c r="AM215" i="47"/>
  <c r="AI215" i="47"/>
  <c r="AE215" i="47"/>
  <c r="BG214" i="47"/>
  <c r="BG213" i="47"/>
  <c r="BG212" i="47"/>
  <c r="BC210" i="47"/>
  <c r="AY210" i="47"/>
  <c r="AU210" i="47"/>
  <c r="AQ210" i="47"/>
  <c r="AM210" i="47"/>
  <c r="AI210" i="47"/>
  <c r="BG210" i="47" s="1"/>
  <c r="AE210" i="47"/>
  <c r="AT27" i="29" s="1"/>
  <c r="BG209" i="47"/>
  <c r="BG208" i="47"/>
  <c r="BG207" i="47"/>
  <c r="BG206" i="47"/>
  <c r="BG205" i="47"/>
  <c r="BG204" i="47"/>
  <c r="BG203" i="47"/>
  <c r="BG202" i="47"/>
  <c r="BG201" i="47"/>
  <c r="BC200" i="47"/>
  <c r="AY200" i="47"/>
  <c r="AU200" i="47"/>
  <c r="AQ200" i="47"/>
  <c r="AM200" i="47"/>
  <c r="AI200" i="47"/>
  <c r="BG200" i="47" s="1"/>
  <c r="AE200" i="47"/>
  <c r="AT26" i="29" s="1"/>
  <c r="BG199" i="47"/>
  <c r="BG198" i="47"/>
  <c r="BG197" i="47"/>
  <c r="BG196" i="47"/>
  <c r="BC195" i="47"/>
  <c r="AY195" i="47"/>
  <c r="AU195" i="47"/>
  <c r="AQ195" i="47"/>
  <c r="AM195" i="47"/>
  <c r="AI195" i="47"/>
  <c r="AE195" i="47"/>
  <c r="AT25" i="29" s="1"/>
  <c r="BG194" i="47"/>
  <c r="BG193" i="47"/>
  <c r="BG192" i="47"/>
  <c r="BG191" i="47"/>
  <c r="BG190" i="47"/>
  <c r="BG189" i="47"/>
  <c r="BG188" i="47"/>
  <c r="BG187" i="47"/>
  <c r="BG185" i="47"/>
  <c r="BG184" i="47"/>
  <c r="BG183" i="47"/>
  <c r="BG182" i="47"/>
  <c r="BG181" i="47"/>
  <c r="BG180" i="47"/>
  <c r="BG179" i="47"/>
  <c r="BG178" i="47"/>
  <c r="BG177" i="47"/>
  <c r="BG176" i="47"/>
  <c r="BG175" i="47"/>
  <c r="BG174" i="47"/>
  <c r="BG173" i="47"/>
  <c r="BG172" i="47"/>
  <c r="BC171" i="47"/>
  <c r="AY171" i="47"/>
  <c r="AU171" i="47"/>
  <c r="AQ171" i="47"/>
  <c r="AM171" i="47"/>
  <c r="AI171" i="47"/>
  <c r="BG171" i="47" s="1"/>
  <c r="AE171" i="47"/>
  <c r="AT23" i="29" s="1"/>
  <c r="BG170" i="47"/>
  <c r="BG169" i="47"/>
  <c r="BG168" i="47"/>
  <c r="BG167" i="47"/>
  <c r="BG166" i="47"/>
  <c r="BG165" i="47"/>
  <c r="BG164" i="47"/>
  <c r="BG163" i="47"/>
  <c r="BC161" i="47"/>
  <c r="AY161" i="47"/>
  <c r="AU161" i="47"/>
  <c r="AQ161" i="47"/>
  <c r="AM161" i="47"/>
  <c r="AI161" i="47"/>
  <c r="BG161" i="47" s="1"/>
  <c r="AE161" i="47"/>
  <c r="BG160" i="47"/>
  <c r="BG159" i="47"/>
  <c r="BG158" i="47"/>
  <c r="BG157" i="47"/>
  <c r="BG156" i="47"/>
  <c r="BC155" i="47"/>
  <c r="AY155" i="47"/>
  <c r="AU155" i="47"/>
  <c r="AQ155" i="47"/>
  <c r="AM155" i="47"/>
  <c r="AI155" i="47"/>
  <c r="BG155" i="47" s="1"/>
  <c r="AE155" i="47"/>
  <c r="BG154" i="47"/>
  <c r="BG153" i="47"/>
  <c r="BC152" i="47"/>
  <c r="AY152" i="47"/>
  <c r="AU152" i="47"/>
  <c r="AQ152" i="47"/>
  <c r="AM152" i="47"/>
  <c r="AI152" i="47"/>
  <c r="BG151" i="47"/>
  <c r="BG150" i="47"/>
  <c r="BG149" i="47"/>
  <c r="BG148" i="47"/>
  <c r="BG147" i="47"/>
  <c r="BG146" i="47"/>
  <c r="BG142" i="47"/>
  <c r="BC141" i="47"/>
  <c r="AY141" i="47"/>
  <c r="AU141" i="47"/>
  <c r="AQ141" i="47"/>
  <c r="AM141" i="47"/>
  <c r="AI141" i="47"/>
  <c r="AE141" i="47"/>
  <c r="BG140" i="47"/>
  <c r="BG139" i="47"/>
  <c r="BC138" i="47"/>
  <c r="AY138" i="47"/>
  <c r="AU138" i="47"/>
  <c r="AQ138" i="47"/>
  <c r="AM138" i="47"/>
  <c r="AI138" i="47"/>
  <c r="BG137" i="47"/>
  <c r="BG130" i="47"/>
  <c r="BG129" i="47"/>
  <c r="BG128" i="47"/>
  <c r="BC126" i="47"/>
  <c r="AY126" i="47"/>
  <c r="AU126" i="47"/>
  <c r="AQ126" i="47"/>
  <c r="AM126" i="47"/>
  <c r="AI126" i="47"/>
  <c r="AE126" i="47"/>
  <c r="BG125" i="47"/>
  <c r="BG124" i="47"/>
  <c r="BG123" i="47"/>
  <c r="BC122" i="47"/>
  <c r="AY122" i="47"/>
  <c r="AU122" i="47"/>
  <c r="AQ122" i="47"/>
  <c r="AM122" i="47"/>
  <c r="AI122" i="47"/>
  <c r="AE122" i="47"/>
  <c r="BG121" i="47"/>
  <c r="BG120" i="47"/>
  <c r="BG119" i="47"/>
  <c r="BG118" i="47"/>
  <c r="BG117" i="47"/>
  <c r="BG116" i="47"/>
  <c r="BG115" i="47"/>
  <c r="BG114" i="47"/>
  <c r="BG113" i="47"/>
  <c r="BG112" i="47"/>
  <c r="BG111" i="47"/>
  <c r="BG110" i="47"/>
  <c r="BG109" i="47"/>
  <c r="BG106" i="47"/>
  <c r="BG105" i="47"/>
  <c r="BC104" i="47"/>
  <c r="AU104" i="47"/>
  <c r="AM104" i="47"/>
  <c r="AI104" i="47"/>
  <c r="BG104" i="47" s="1"/>
  <c r="AE104" i="47"/>
  <c r="BG103" i="47"/>
  <c r="BG102" i="47"/>
  <c r="BG101" i="47"/>
  <c r="BG100" i="47"/>
  <c r="BG99" i="47"/>
  <c r="BC97" i="47"/>
  <c r="AU97" i="47"/>
  <c r="AM97" i="47"/>
  <c r="AI97" i="47"/>
  <c r="BG97" i="47" s="1"/>
  <c r="AE97" i="47"/>
  <c r="BG96" i="47"/>
  <c r="BG95" i="47"/>
  <c r="BG94" i="47"/>
  <c r="BG93" i="47"/>
  <c r="BG92" i="47"/>
  <c r="BG91" i="47"/>
  <c r="BG90" i="47"/>
  <c r="BC89" i="47"/>
  <c r="AU89" i="47"/>
  <c r="AM89" i="47"/>
  <c r="AI89" i="47"/>
  <c r="AE89" i="47"/>
  <c r="BG88" i="47"/>
  <c r="BG87" i="47"/>
  <c r="BG86" i="47"/>
  <c r="AE86" i="47"/>
  <c r="BG85" i="47"/>
  <c r="BG84" i="47"/>
  <c r="BG83" i="47"/>
  <c r="BG82" i="47"/>
  <c r="BC81" i="47"/>
  <c r="AU81" i="47"/>
  <c r="AM81" i="47"/>
  <c r="AI81" i="47"/>
  <c r="BG81" i="47" s="1"/>
  <c r="AE81" i="47"/>
  <c r="BG80" i="47"/>
  <c r="BG79" i="47"/>
  <c r="BG78" i="47"/>
  <c r="BC76" i="47"/>
  <c r="AU76" i="47"/>
  <c r="AM76" i="47"/>
  <c r="BG76" i="47"/>
  <c r="BG75" i="47"/>
  <c r="BG74" i="47"/>
  <c r="BG73" i="47"/>
  <c r="BG72" i="47"/>
  <c r="BG71" i="47"/>
  <c r="BC70" i="47"/>
  <c r="AU70" i="47"/>
  <c r="AM70" i="47"/>
  <c r="AI70" i="47"/>
  <c r="BG70" i="47" s="1"/>
  <c r="AE70" i="47"/>
  <c r="AT13" i="29" s="1"/>
  <c r="BG69" i="47"/>
  <c r="BG68" i="47"/>
  <c r="BG67" i="47"/>
  <c r="BG66" i="47"/>
  <c r="BG65" i="47"/>
  <c r="BC64" i="47"/>
  <c r="AU64" i="47"/>
  <c r="AM64" i="47"/>
  <c r="AI64" i="47"/>
  <c r="BG64" i="47" s="1"/>
  <c r="AE64" i="47"/>
  <c r="AT12" i="29" s="1"/>
  <c r="BG63" i="47"/>
  <c r="BG62" i="47"/>
  <c r="BG61" i="47"/>
  <c r="BG60" i="47"/>
  <c r="BG59" i="47"/>
  <c r="BC58" i="47"/>
  <c r="AU58" i="47"/>
  <c r="AM58" i="47"/>
  <c r="AI58" i="47"/>
  <c r="BG57" i="47"/>
  <c r="BG56" i="47"/>
  <c r="BG55" i="47"/>
  <c r="BG54" i="47"/>
  <c r="BG53" i="47"/>
  <c r="BG52" i="47"/>
  <c r="BG47" i="47"/>
  <c r="BG46" i="47"/>
  <c r="BG45" i="47"/>
  <c r="BG42" i="47"/>
  <c r="BG41" i="47"/>
  <c r="BG39" i="47"/>
  <c r="BC38" i="47"/>
  <c r="AU38" i="47"/>
  <c r="AM38" i="47"/>
  <c r="BG38" i="47"/>
  <c r="BG37" i="47"/>
  <c r="BG36" i="47"/>
  <c r="BG35" i="47"/>
  <c r="BG34" i="47"/>
  <c r="BG33" i="47"/>
  <c r="BG32" i="47"/>
  <c r="BG31" i="47"/>
  <c r="BG30" i="47"/>
  <c r="BC29" i="47"/>
  <c r="AU29" i="47"/>
  <c r="AM29" i="47"/>
  <c r="AI29" i="47"/>
  <c r="AE29" i="47"/>
  <c r="BG28" i="47"/>
  <c r="BG27" i="47"/>
  <c r="BC26" i="47"/>
  <c r="AU26" i="47"/>
  <c r="AM26" i="47"/>
  <c r="BG26" i="47"/>
  <c r="BG25" i="47"/>
  <c r="BG24" i="47"/>
  <c r="BG23" i="47"/>
  <c r="BG22" i="47"/>
  <c r="BG21" i="47"/>
  <c r="BG19" i="47"/>
  <c r="BG18" i="47"/>
  <c r="BG17" i="47"/>
  <c r="BG16" i="47"/>
  <c r="BG15" i="47"/>
  <c r="BC14" i="47"/>
  <c r="BC20" i="47" s="1"/>
  <c r="AU14" i="47"/>
  <c r="AU20" i="47" s="1"/>
  <c r="AM14" i="47"/>
  <c r="AM20" i="47" s="1"/>
  <c r="AI14" i="47"/>
  <c r="BG14" i="47" s="1"/>
  <c r="BG13" i="47"/>
  <c r="BG12" i="47"/>
  <c r="BG11" i="47"/>
  <c r="BG10" i="47"/>
  <c r="BG9" i="47"/>
  <c r="BG8" i="47"/>
  <c r="BG58" i="47" l="1"/>
  <c r="BG122" i="47"/>
  <c r="BG89" i="47"/>
  <c r="BG195" i="47"/>
  <c r="BG138" i="47"/>
  <c r="BG141" i="47"/>
  <c r="BG152" i="47"/>
  <c r="AE45" i="45"/>
  <c r="AE52" i="45" s="1"/>
  <c r="AE231" i="47"/>
  <c r="AE240" i="47" s="1"/>
  <c r="AT29" i="29" s="1"/>
  <c r="AM40" i="47"/>
  <c r="AM77" i="47" s="1"/>
  <c r="BC231" i="47"/>
  <c r="BC240" i="47" s="1"/>
  <c r="AI231" i="47"/>
  <c r="AI240" i="47" s="1"/>
  <c r="BG240" i="47" s="1"/>
  <c r="AM231" i="47"/>
  <c r="AM240" i="47" s="1"/>
  <c r="AQ231" i="47"/>
  <c r="AQ240" i="47" s="1"/>
  <c r="AE138" i="47"/>
  <c r="AE162" i="47" s="1"/>
  <c r="AT22" i="29" s="1"/>
  <c r="AU231" i="47"/>
  <c r="AU240" i="47" s="1"/>
  <c r="AY231" i="47"/>
  <c r="AY240" i="47" s="1"/>
  <c r="AU40" i="47"/>
  <c r="AU77" i="47" s="1"/>
  <c r="AI40" i="47"/>
  <c r="BG40" i="47" s="1"/>
  <c r="AE98" i="47"/>
  <c r="AE107" i="47" s="1"/>
  <c r="AT16" i="29" s="1"/>
  <c r="AM127" i="47"/>
  <c r="BC127" i="47"/>
  <c r="AU162" i="47"/>
  <c r="BC98" i="47"/>
  <c r="BC107" i="47" s="1"/>
  <c r="AQ127" i="47"/>
  <c r="AU98" i="47"/>
  <c r="AU107" i="47" s="1"/>
  <c r="AE127" i="47"/>
  <c r="AT20" i="29" s="1"/>
  <c r="AU127" i="47"/>
  <c r="AM162" i="47"/>
  <c r="BC162" i="47"/>
  <c r="AI127" i="47"/>
  <c r="AY127" i="47"/>
  <c r="AY162" i="47"/>
  <c r="AE14" i="47"/>
  <c r="AE20" i="47" s="1"/>
  <c r="AT8" i="29" s="1"/>
  <c r="AI20" i="47"/>
  <c r="AE58" i="47"/>
  <c r="AT11" i="29" s="1"/>
  <c r="AM98" i="47"/>
  <c r="AM107" i="47" s="1"/>
  <c r="AQ162" i="47"/>
  <c r="AE40" i="47"/>
  <c r="AT10" i="29" s="1"/>
  <c r="BC40" i="47"/>
  <c r="BC77" i="47" s="1"/>
  <c r="BG231" i="47"/>
  <c r="BG29" i="47"/>
  <c r="AI98" i="47"/>
  <c r="AI162" i="47"/>
  <c r="BG215" i="47"/>
  <c r="BG126" i="47"/>
  <c r="S10" i="24" l="1"/>
  <c r="BG162" i="47"/>
  <c r="BG127" i="47"/>
  <c r="AU211" i="47"/>
  <c r="AU241" i="47" s="1"/>
  <c r="AM211" i="47"/>
  <c r="AM241" i="47" s="1"/>
  <c r="BC211" i="47"/>
  <c r="BC241" i="47" s="1"/>
  <c r="BF30" i="41" s="1"/>
  <c r="BF33" i="41" s="1"/>
  <c r="AI77" i="47"/>
  <c r="BG77" i="47" s="1"/>
  <c r="AU108" i="47"/>
  <c r="BC108" i="47"/>
  <c r="AA30" i="41" s="1"/>
  <c r="AA33" i="41" s="1"/>
  <c r="AY211" i="47"/>
  <c r="AY241" i="47" s="1"/>
  <c r="AQ211" i="47"/>
  <c r="AQ241" i="47" s="1"/>
  <c r="AE77" i="47"/>
  <c r="AE108" i="47" s="1"/>
  <c r="S30" i="41" s="1"/>
  <c r="AE211" i="47"/>
  <c r="AE241" i="47" s="1"/>
  <c r="AX30" i="41" s="1"/>
  <c r="AM108" i="47"/>
  <c r="BG20" i="47"/>
  <c r="AI211" i="47"/>
  <c r="BG98" i="47"/>
  <c r="AI107" i="47"/>
  <c r="BC243" i="47" l="1"/>
  <c r="AE243" i="47"/>
  <c r="BG107" i="47"/>
  <c r="AI108" i="47"/>
  <c r="AI241" i="47"/>
  <c r="BB30" i="41" s="1"/>
  <c r="BB33" i="41" s="1"/>
  <c r="BG211" i="47"/>
  <c r="AI231" i="25"/>
  <c r="AM231" i="25"/>
  <c r="AQ231" i="25"/>
  <c r="AU231" i="25"/>
  <c r="AY231" i="25"/>
  <c r="BC231" i="25"/>
  <c r="AJ21" i="29"/>
  <c r="AE21" i="29" s="1"/>
  <c r="AI243" i="47" l="1"/>
  <c r="BG108" i="47"/>
  <c r="W30" i="41"/>
  <c r="W33" i="41" s="1"/>
  <c r="BG241" i="47"/>
  <c r="AI100" i="25"/>
  <c r="AM100" i="25"/>
  <c r="AU100" i="25"/>
  <c r="BC100" i="25"/>
  <c r="Z13" i="30"/>
  <c r="BB17" i="28" l="1"/>
  <c r="V17" i="28"/>
  <c r="Z17" i="28"/>
  <c r="AX13" i="31"/>
  <c r="BB13" i="31"/>
  <c r="V13" i="31"/>
  <c r="Z13" i="31"/>
  <c r="BG131" i="44"/>
  <c r="BG132" i="44"/>
  <c r="BG133" i="44"/>
  <c r="BG235" i="25"/>
  <c r="BG236" i="25"/>
  <c r="AE123" i="25" l="1"/>
  <c r="AE9" i="38" l="1"/>
  <c r="AE10" i="38"/>
  <c r="AI242" i="25" l="1"/>
  <c r="AM242" i="25"/>
  <c r="AQ242" i="25"/>
  <c r="AU242" i="25"/>
  <c r="AY242" i="25"/>
  <c r="BC242" i="25"/>
  <c r="AE242" i="25"/>
  <c r="BC95" i="25"/>
  <c r="AU95" i="25"/>
  <c r="AM95" i="25"/>
  <c r="BC57" i="25"/>
  <c r="AU57" i="25"/>
  <c r="AM57" i="25"/>
  <c r="AU29" i="25"/>
  <c r="AJ18" i="29" l="1"/>
  <c r="BJ24" i="24" l="1"/>
  <c r="BJ25" i="24"/>
  <c r="BJ11" i="24"/>
  <c r="BJ9" i="24"/>
  <c r="BJ12" i="24"/>
  <c r="BJ26" i="24"/>
  <c r="AE9" i="24" l="1"/>
  <c r="AE24" i="24"/>
  <c r="AE10" i="24"/>
  <c r="AE11" i="24"/>
  <c r="AE26" i="24"/>
  <c r="AE222" i="45"/>
  <c r="AE215" i="45"/>
  <c r="AE206" i="45"/>
  <c r="AE195" i="45"/>
  <c r="AE180" i="45"/>
  <c r="AE172" i="45"/>
  <c r="BG227" i="44"/>
  <c r="BG226" i="44"/>
  <c r="BC225" i="44"/>
  <c r="AY225" i="44"/>
  <c r="AU225" i="44"/>
  <c r="AQ225" i="44"/>
  <c r="AM225" i="44"/>
  <c r="AI225" i="44"/>
  <c r="BG225" i="44" s="1"/>
  <c r="AE225" i="44"/>
  <c r="BG224" i="44"/>
  <c r="BG223" i="44"/>
  <c r="BG222" i="44"/>
  <c r="BG221" i="44"/>
  <c r="BG220" i="44"/>
  <c r="BC218" i="44"/>
  <c r="AY218" i="44"/>
  <c r="AU218" i="44"/>
  <c r="AQ218" i="44"/>
  <c r="AM218" i="44"/>
  <c r="AI218" i="44"/>
  <c r="BG218" i="44" s="1"/>
  <c r="AE218" i="44"/>
  <c r="BG217" i="44"/>
  <c r="BG216" i="44"/>
  <c r="BG215" i="44"/>
  <c r="BG214" i="44"/>
  <c r="BG213" i="44"/>
  <c r="BG212" i="44"/>
  <c r="BG211" i="44"/>
  <c r="BG210" i="44"/>
  <c r="BC209" i="44"/>
  <c r="AY209" i="44"/>
  <c r="AU209" i="44"/>
  <c r="AQ209" i="44"/>
  <c r="AM209" i="44"/>
  <c r="AI209" i="44"/>
  <c r="BG209" i="44" s="1"/>
  <c r="AE209" i="44"/>
  <c r="BG208" i="44"/>
  <c r="BG207" i="44"/>
  <c r="BG206" i="44"/>
  <c r="BG205" i="44"/>
  <c r="BG204" i="44"/>
  <c r="BC203" i="44"/>
  <c r="AY203" i="44"/>
  <c r="AU203" i="44"/>
  <c r="AQ203" i="44"/>
  <c r="AM203" i="44"/>
  <c r="AI203" i="44"/>
  <c r="BG203" i="44" s="1"/>
  <c r="AE203" i="44"/>
  <c r="BG202" i="44"/>
  <c r="BG201" i="44"/>
  <c r="BG200" i="44"/>
  <c r="AE198" i="44"/>
  <c r="AO27" i="29" s="1"/>
  <c r="BG197" i="44"/>
  <c r="BG196" i="44"/>
  <c r="BG195" i="44"/>
  <c r="BG194" i="44"/>
  <c r="BG193" i="44"/>
  <c r="BG192" i="44"/>
  <c r="BG191" i="44"/>
  <c r="BG190" i="44"/>
  <c r="BG189" i="44"/>
  <c r="BC188" i="44"/>
  <c r="AY188" i="44"/>
  <c r="AU188" i="44"/>
  <c r="AQ188" i="44"/>
  <c r="AM188" i="44"/>
  <c r="AI188" i="44"/>
  <c r="AE188" i="44"/>
  <c r="AO26" i="29" s="1"/>
  <c r="BG187" i="44"/>
  <c r="BG186" i="44"/>
  <c r="BG185" i="44"/>
  <c r="BG184" i="44"/>
  <c r="BC183" i="44"/>
  <c r="AY183" i="44"/>
  <c r="AU183" i="44"/>
  <c r="AQ183" i="44"/>
  <c r="AM183" i="44"/>
  <c r="AI183" i="44"/>
  <c r="AE183" i="44"/>
  <c r="AO25" i="29" s="1"/>
  <c r="BG182" i="44"/>
  <c r="BG181" i="44"/>
  <c r="BG180" i="44"/>
  <c r="BG179" i="44"/>
  <c r="BG178" i="44"/>
  <c r="BG177" i="44"/>
  <c r="BG176" i="44"/>
  <c r="BC175" i="44"/>
  <c r="AY175" i="44"/>
  <c r="AU175" i="44"/>
  <c r="AQ175" i="44"/>
  <c r="AM175" i="44"/>
  <c r="AI175" i="44"/>
  <c r="AE175" i="44"/>
  <c r="AO24" i="29" s="1"/>
  <c r="BG173" i="44"/>
  <c r="BG172" i="44"/>
  <c r="BG171" i="44"/>
  <c r="BG170" i="44"/>
  <c r="BG169" i="44"/>
  <c r="BG168" i="44"/>
  <c r="BG167" i="44"/>
  <c r="BG166" i="44"/>
  <c r="BG165" i="44"/>
  <c r="BG164" i="44"/>
  <c r="BG163" i="44"/>
  <c r="BG162" i="44"/>
  <c r="BG161" i="44"/>
  <c r="BG160" i="44"/>
  <c r="BC159" i="44"/>
  <c r="AY159" i="44"/>
  <c r="AU159" i="44"/>
  <c r="AQ159" i="44"/>
  <c r="AM159" i="44"/>
  <c r="AI159" i="44"/>
  <c r="AE159" i="44"/>
  <c r="AO23" i="29" s="1"/>
  <c r="BG158" i="44"/>
  <c r="BG157" i="44"/>
  <c r="BG156" i="44"/>
  <c r="BG155" i="44"/>
  <c r="BG154" i="44"/>
  <c r="BG153" i="44"/>
  <c r="BG152" i="44"/>
  <c r="BG151" i="44"/>
  <c r="BC149" i="44"/>
  <c r="AY149" i="44"/>
  <c r="AU149" i="44"/>
  <c r="AQ149" i="44"/>
  <c r="AM149" i="44"/>
  <c r="AI149" i="44"/>
  <c r="AE149" i="44"/>
  <c r="BG148" i="44"/>
  <c r="BG147" i="44"/>
  <c r="BG146" i="44"/>
  <c r="BG145" i="44"/>
  <c r="BG144" i="44"/>
  <c r="BC143" i="44"/>
  <c r="AY143" i="44"/>
  <c r="AU143" i="44"/>
  <c r="AQ143" i="44"/>
  <c r="AM143" i="44"/>
  <c r="AI143" i="44"/>
  <c r="AE143" i="44"/>
  <c r="BG142" i="44"/>
  <c r="BG141" i="44"/>
  <c r="BC140" i="44"/>
  <c r="AY140" i="44"/>
  <c r="AU140" i="44"/>
  <c r="AQ140" i="44"/>
  <c r="AM140" i="44"/>
  <c r="AI140" i="44"/>
  <c r="AE140" i="44"/>
  <c r="BG139" i="44"/>
  <c r="BG138" i="44"/>
  <c r="BG137" i="44"/>
  <c r="BG136" i="44"/>
  <c r="BG135" i="44"/>
  <c r="BG134" i="44"/>
  <c r="BG130" i="44"/>
  <c r="BC129" i="44"/>
  <c r="AY129" i="44"/>
  <c r="AU129" i="44"/>
  <c r="AQ129" i="44"/>
  <c r="AM129" i="44"/>
  <c r="AI129" i="44"/>
  <c r="AE129" i="44"/>
  <c r="BG128" i="44"/>
  <c r="BG127" i="44"/>
  <c r="BC126" i="44"/>
  <c r="AY126" i="44"/>
  <c r="AU126" i="44"/>
  <c r="AQ126" i="44"/>
  <c r="AM126" i="44"/>
  <c r="AI126" i="44"/>
  <c r="AE126" i="44"/>
  <c r="BG125" i="44"/>
  <c r="BG124" i="44"/>
  <c r="BG123" i="44"/>
  <c r="BG122" i="44"/>
  <c r="BC120" i="44"/>
  <c r="AY120" i="44"/>
  <c r="AU120" i="44"/>
  <c r="AQ120" i="44"/>
  <c r="AM120" i="44"/>
  <c r="AI120" i="44"/>
  <c r="AE120" i="44"/>
  <c r="BG119" i="44"/>
  <c r="BG118" i="44"/>
  <c r="BG117" i="44"/>
  <c r="BC116" i="44"/>
  <c r="AY116" i="44"/>
  <c r="AU116" i="44"/>
  <c r="AQ116" i="44"/>
  <c r="AM116" i="44"/>
  <c r="AI116" i="44"/>
  <c r="AE116" i="44"/>
  <c r="BG115" i="44"/>
  <c r="BG114" i="44"/>
  <c r="BG113" i="44"/>
  <c r="BG112" i="44"/>
  <c r="BG111" i="44"/>
  <c r="BG110" i="44"/>
  <c r="BG109" i="44"/>
  <c r="BG108" i="44"/>
  <c r="BG107" i="44"/>
  <c r="BG106" i="44"/>
  <c r="BG105" i="44"/>
  <c r="BG104" i="44"/>
  <c r="BG103" i="44"/>
  <c r="BG100" i="44"/>
  <c r="BG99" i="44"/>
  <c r="BC98" i="44"/>
  <c r="AU98" i="44"/>
  <c r="AM98" i="44"/>
  <c r="AI98" i="44"/>
  <c r="BG98" i="44" s="1"/>
  <c r="BG97" i="44"/>
  <c r="BG96" i="44"/>
  <c r="BG95" i="44"/>
  <c r="BG94" i="44"/>
  <c r="BG93" i="44"/>
  <c r="AE98" i="44"/>
  <c r="BC91" i="44"/>
  <c r="AU91" i="44"/>
  <c r="AM91" i="44"/>
  <c r="AI91" i="44"/>
  <c r="BG91" i="44" s="1"/>
  <c r="BG90" i="44"/>
  <c r="BG89" i="44"/>
  <c r="BG88" i="44"/>
  <c r="BG87" i="44"/>
  <c r="BG86" i="44"/>
  <c r="BG85" i="44"/>
  <c r="BG84" i="44"/>
  <c r="BC83" i="44"/>
  <c r="AU83" i="44"/>
  <c r="AM83" i="44"/>
  <c r="AI83" i="44"/>
  <c r="BG82" i="44"/>
  <c r="BG81" i="44"/>
  <c r="AE83" i="44"/>
  <c r="BC80" i="44"/>
  <c r="AU80" i="44"/>
  <c r="AM80" i="44"/>
  <c r="AI80" i="44"/>
  <c r="BG79" i="44"/>
  <c r="BG78" i="44"/>
  <c r="BG77" i="44"/>
  <c r="BG76" i="44"/>
  <c r="AE80" i="44"/>
  <c r="BC75" i="44"/>
  <c r="AU75" i="44"/>
  <c r="AM75" i="44"/>
  <c r="AI75" i="44"/>
  <c r="BG75" i="44" s="1"/>
  <c r="BG74" i="44"/>
  <c r="BG73" i="44"/>
  <c r="BG72" i="44"/>
  <c r="BC70" i="44"/>
  <c r="AU70" i="44"/>
  <c r="AM70" i="44"/>
  <c r="AI70" i="44"/>
  <c r="BG69" i="44"/>
  <c r="BG68" i="44"/>
  <c r="BG67" i="44"/>
  <c r="BG66" i="44"/>
  <c r="BG65" i="44"/>
  <c r="AE70" i="44"/>
  <c r="AO14" i="29" s="1"/>
  <c r="BC64" i="44"/>
  <c r="AU64" i="44"/>
  <c r="AM64" i="44"/>
  <c r="AI64" i="44"/>
  <c r="BG63" i="44"/>
  <c r="BG62" i="44"/>
  <c r="BG61" i="44"/>
  <c r="BG60" i="44"/>
  <c r="BG59" i="44"/>
  <c r="AE64" i="44"/>
  <c r="AO13" i="29" s="1"/>
  <c r="BC58" i="44"/>
  <c r="AU58" i="44"/>
  <c r="AM58" i="44"/>
  <c r="AI58" i="44"/>
  <c r="BG57" i="44"/>
  <c r="BG56" i="44"/>
  <c r="BG55" i="44"/>
  <c r="BG54" i="44"/>
  <c r="BG53" i="44"/>
  <c r="AE58" i="44"/>
  <c r="AO12" i="29" s="1"/>
  <c r="BC52" i="44"/>
  <c r="AU52" i="44"/>
  <c r="AM52" i="44"/>
  <c r="AI52" i="44"/>
  <c r="BG51" i="44"/>
  <c r="BG50" i="44"/>
  <c r="BG49" i="44"/>
  <c r="BG48" i="44"/>
  <c r="BG47" i="44"/>
  <c r="BG46" i="44"/>
  <c r="BG45" i="44"/>
  <c r="BG44" i="44"/>
  <c r="BG43" i="44"/>
  <c r="BG42" i="44"/>
  <c r="BG41" i="44"/>
  <c r="AE52" i="44"/>
  <c r="AO11" i="29" s="1"/>
  <c r="BG39" i="44"/>
  <c r="BC38" i="44"/>
  <c r="AU38" i="44"/>
  <c r="AM38" i="44"/>
  <c r="AI38" i="44"/>
  <c r="BG38" i="44" s="1"/>
  <c r="BG37" i="44"/>
  <c r="BG36" i="44"/>
  <c r="BG35" i="44"/>
  <c r="BG34" i="44"/>
  <c r="BG33" i="44"/>
  <c r="AE38" i="44"/>
  <c r="BG32" i="44"/>
  <c r="BG31" i="44"/>
  <c r="BG30" i="44"/>
  <c r="BC29" i="44"/>
  <c r="AU29" i="44"/>
  <c r="AM29" i="44"/>
  <c r="AI29" i="44"/>
  <c r="BG29" i="44" s="1"/>
  <c r="BG28" i="44"/>
  <c r="BG27" i="44"/>
  <c r="AE29" i="44"/>
  <c r="BC26" i="44"/>
  <c r="AU26" i="44"/>
  <c r="AM26" i="44"/>
  <c r="AI26" i="44"/>
  <c r="BG25" i="44"/>
  <c r="BG24" i="44"/>
  <c r="BG23" i="44"/>
  <c r="BG22" i="44"/>
  <c r="BG21" i="44"/>
  <c r="AE26" i="44"/>
  <c r="AO9" i="29" s="1"/>
  <c r="BG19" i="44"/>
  <c r="BG18" i="44"/>
  <c r="BG17" i="44"/>
  <c r="BG16" i="44"/>
  <c r="BG15" i="44"/>
  <c r="BC14" i="44"/>
  <c r="BC20" i="44" s="1"/>
  <c r="AU14" i="44"/>
  <c r="AU20" i="44" s="1"/>
  <c r="AM14" i="44"/>
  <c r="AM20" i="44" s="1"/>
  <c r="AI14" i="44"/>
  <c r="AI20" i="44" s="1"/>
  <c r="BG13" i="44"/>
  <c r="BG12" i="44"/>
  <c r="BG11" i="44"/>
  <c r="BG10" i="44"/>
  <c r="BG9" i="44"/>
  <c r="BG8" i="44"/>
  <c r="AE14" i="44"/>
  <c r="BG120" i="44" l="1"/>
  <c r="AX24" i="24"/>
  <c r="AX12" i="24"/>
  <c r="AX26" i="24"/>
  <c r="AI121" i="44"/>
  <c r="AY121" i="44"/>
  <c r="BG26" i="44"/>
  <c r="BG159" i="44"/>
  <c r="BG64" i="44"/>
  <c r="BG198" i="44"/>
  <c r="BG58" i="44"/>
  <c r="BG70" i="44"/>
  <c r="AU121" i="44"/>
  <c r="BJ10" i="24"/>
  <c r="AE14" i="24"/>
  <c r="BG149" i="44"/>
  <c r="BG143" i="44"/>
  <c r="AE121" i="44"/>
  <c r="AO20" i="29" s="1"/>
  <c r="AY219" i="44"/>
  <c r="AY228" i="44" s="1"/>
  <c r="AM219" i="44"/>
  <c r="AM228" i="44" s="1"/>
  <c r="BC219" i="44"/>
  <c r="BC228" i="44" s="1"/>
  <c r="AM121" i="44"/>
  <c r="BC121" i="44"/>
  <c r="BG129" i="44"/>
  <c r="BG183" i="44"/>
  <c r="AE219" i="44"/>
  <c r="AE228" i="44" s="1"/>
  <c r="AO29" i="29" s="1"/>
  <c r="AU219" i="44"/>
  <c r="AU228" i="44" s="1"/>
  <c r="BJ8" i="24"/>
  <c r="BG188" i="44"/>
  <c r="BG175" i="44"/>
  <c r="BG140" i="44"/>
  <c r="AQ150" i="44"/>
  <c r="AQ121" i="44"/>
  <c r="BC92" i="44"/>
  <c r="BC101" i="44" s="1"/>
  <c r="BG83" i="44"/>
  <c r="AM92" i="44"/>
  <c r="AM101" i="44" s="1"/>
  <c r="BG52" i="44"/>
  <c r="AE20" i="44"/>
  <c r="AO8" i="29" s="1"/>
  <c r="AU40" i="44"/>
  <c r="AU71" i="44" s="1"/>
  <c r="AU92" i="44"/>
  <c r="AU101" i="44" s="1"/>
  <c r="AI92" i="44"/>
  <c r="AM40" i="44"/>
  <c r="AM71" i="44" s="1"/>
  <c r="BC40" i="44"/>
  <c r="BC71" i="44" s="1"/>
  <c r="AE75" i="44"/>
  <c r="AE92" i="44" s="1"/>
  <c r="AE101" i="44" s="1"/>
  <c r="AO16" i="29" s="1"/>
  <c r="AE150" i="44"/>
  <c r="AO22" i="29" s="1"/>
  <c r="AU150" i="44"/>
  <c r="AU199" i="44" s="1"/>
  <c r="AQ219" i="44"/>
  <c r="AQ228" i="44" s="1"/>
  <c r="AI150" i="44"/>
  <c r="AY150" i="44"/>
  <c r="AM150" i="44"/>
  <c r="AM199" i="44" s="1"/>
  <c r="BC150" i="44"/>
  <c r="BG20" i="44"/>
  <c r="AE40" i="44"/>
  <c r="AO10" i="29" s="1"/>
  <c r="BG116" i="44"/>
  <c r="AI40" i="44"/>
  <c r="AI219" i="44"/>
  <c r="BG14" i="44"/>
  <c r="BG80" i="44"/>
  <c r="BG126" i="44"/>
  <c r="AY199" i="44" l="1"/>
  <c r="AY229" i="44" s="1"/>
  <c r="BG92" i="44"/>
  <c r="BG121" i="44"/>
  <c r="BC102" i="44"/>
  <c r="AA19" i="41" s="1"/>
  <c r="AA22" i="41" s="1"/>
  <c r="AM102" i="44"/>
  <c r="AO28" i="29"/>
  <c r="AO30" i="29" s="1"/>
  <c r="AO32" i="29" s="1"/>
  <c r="AO15" i="29"/>
  <c r="AO17" i="29" s="1"/>
  <c r="AO19" i="29" s="1"/>
  <c r="BG40" i="44"/>
  <c r="AT15" i="29"/>
  <c r="AI199" i="44"/>
  <c r="AT28" i="29"/>
  <c r="S14" i="24"/>
  <c r="AU229" i="44"/>
  <c r="AM229" i="44"/>
  <c r="BC199" i="44"/>
  <c r="BC229" i="44" s="1"/>
  <c r="BF19" i="41" s="1"/>
  <c r="BF22" i="41" s="1"/>
  <c r="AI101" i="44"/>
  <c r="AQ199" i="44"/>
  <c r="AQ229" i="44" s="1"/>
  <c r="BG150" i="44"/>
  <c r="AU102" i="44"/>
  <c r="AE199" i="44"/>
  <c r="AE229" i="44" s="1"/>
  <c r="AX19" i="41" s="1"/>
  <c r="AX22" i="41" s="1"/>
  <c r="AE71" i="44"/>
  <c r="AI71" i="44"/>
  <c r="BG71" i="44" s="1"/>
  <c r="AI228" i="44"/>
  <c r="BG219" i="44"/>
  <c r="BC231" i="44" l="1"/>
  <c r="BG199" i="44"/>
  <c r="BG228" i="44"/>
  <c r="AT30" i="29"/>
  <c r="AT32" i="29" s="1"/>
  <c r="BG101" i="44"/>
  <c r="AT17" i="29"/>
  <c r="AT19" i="29" s="1"/>
  <c r="AI102" i="44"/>
  <c r="AE102" i="44"/>
  <c r="S19" i="41" s="1"/>
  <c r="S22" i="41" s="1"/>
  <c r="BC228" i="45"/>
  <c r="AI229" i="44"/>
  <c r="BG251" i="25"/>
  <c r="BG247" i="25"/>
  <c r="BG242" i="25"/>
  <c r="BG241" i="25"/>
  <c r="BG240" i="25"/>
  <c r="BG229" i="25"/>
  <c r="BG218" i="25"/>
  <c r="BG194" i="25"/>
  <c r="BG184" i="25"/>
  <c r="BG185" i="25"/>
  <c r="BG124" i="25"/>
  <c r="BC116" i="25"/>
  <c r="AU116" i="25"/>
  <c r="AI116" i="25"/>
  <c r="BG116" i="25" s="1"/>
  <c r="AM116" i="25"/>
  <c r="AE116" i="25"/>
  <c r="BG122" i="25"/>
  <c r="BG115" i="25"/>
  <c r="BG114" i="25"/>
  <c r="BG91" i="25"/>
  <c r="BG90" i="25"/>
  <c r="BG85" i="25"/>
  <c r="BG84" i="25"/>
  <c r="BG74" i="25"/>
  <c r="BG102" i="44" l="1"/>
  <c r="W19" i="41"/>
  <c r="BG229" i="44"/>
  <c r="BB19" i="41"/>
  <c r="AE231" i="44"/>
  <c r="AI231" i="44"/>
  <c r="AE8" i="45"/>
  <c r="AE9" i="45"/>
  <c r="AE17" i="25"/>
  <c r="AE10" i="45" s="1"/>
  <c r="BB22" i="41" l="1"/>
  <c r="BJ22" i="41" s="1"/>
  <c r="BJ19" i="41"/>
  <c r="W22" i="41"/>
  <c r="AE22" i="41" s="1"/>
  <c r="AE19" i="41"/>
  <c r="AE14" i="45"/>
  <c r="AE20" i="45" s="1"/>
  <c r="AE234" i="25"/>
  <c r="AJ31" i="29" l="1"/>
  <c r="AE31" i="29" s="1"/>
  <c r="AE209" i="45"/>
  <c r="AE216" i="45" s="1"/>
  <c r="AE225" i="45" s="1"/>
  <c r="AE71" i="45"/>
  <c r="AE102" i="45" s="1"/>
  <c r="S8" i="24"/>
  <c r="AX14" i="24" l="1"/>
  <c r="BC42" i="25"/>
  <c r="AU42" i="25"/>
  <c r="AM42" i="25"/>
  <c r="AM76" i="25"/>
  <c r="BJ32" i="41"/>
  <c r="AE32" i="41"/>
  <c r="BJ30" i="24"/>
  <c r="AE30" i="24"/>
  <c r="BG14" i="25"/>
  <c r="BG17" i="25"/>
  <c r="BG25" i="25"/>
  <c r="BG27" i="25"/>
  <c r="BG28" i="25"/>
  <c r="BG30" i="25"/>
  <c r="BG31" i="25"/>
  <c r="BG32" i="25"/>
  <c r="BG33" i="25"/>
  <c r="BG34" i="25"/>
  <c r="BG36" i="25"/>
  <c r="BG38" i="25"/>
  <c r="BG39" i="25"/>
  <c r="BG40" i="25"/>
  <c r="BG41" i="25"/>
  <c r="BG43" i="25"/>
  <c r="BG44" i="25"/>
  <c r="BG46" i="25"/>
  <c r="BG47" i="25"/>
  <c r="BG48" i="25"/>
  <c r="BG50" i="25"/>
  <c r="BG52" i="25"/>
  <c r="BG53" i="25"/>
  <c r="BG54" i="25"/>
  <c r="BG55" i="25"/>
  <c r="BG58" i="25"/>
  <c r="BG62" i="25"/>
  <c r="BG63" i="25"/>
  <c r="BG67" i="25"/>
  <c r="BG68" i="25"/>
  <c r="BG69" i="25"/>
  <c r="BG70" i="25"/>
  <c r="BG71" i="25"/>
  <c r="BG72" i="25"/>
  <c r="BG73" i="25"/>
  <c r="BG75" i="25"/>
  <c r="BG77" i="25"/>
  <c r="BG78" i="25"/>
  <c r="BG79" i="25"/>
  <c r="BG80" i="25"/>
  <c r="BG81" i="25"/>
  <c r="BG83" i="25"/>
  <c r="BG89" i="25"/>
  <c r="BG92" i="25"/>
  <c r="BG93" i="25"/>
  <c r="BG97" i="25"/>
  <c r="BG98" i="25"/>
  <c r="BG99" i="25"/>
  <c r="BG101" i="25"/>
  <c r="BG102" i="25"/>
  <c r="BG103" i="25"/>
  <c r="BG104" i="25"/>
  <c r="BG106" i="25"/>
  <c r="BG107" i="25"/>
  <c r="BG109" i="25"/>
  <c r="BG110" i="25"/>
  <c r="BG111" i="25"/>
  <c r="BG112" i="25"/>
  <c r="BG113" i="25"/>
  <c r="BG118" i="25"/>
  <c r="BG119" i="25"/>
  <c r="BG120" i="25"/>
  <c r="BG121" i="25"/>
  <c r="BG125" i="25"/>
  <c r="BG128" i="25"/>
  <c r="BG129" i="25"/>
  <c r="BG130" i="25"/>
  <c r="BG131" i="25"/>
  <c r="BG132" i="25"/>
  <c r="BG133" i="25"/>
  <c r="BG134" i="25"/>
  <c r="BG135" i="25"/>
  <c r="BG136" i="25"/>
  <c r="BG137" i="25"/>
  <c r="BG138" i="25"/>
  <c r="BG139" i="25"/>
  <c r="BG140" i="25"/>
  <c r="BG142" i="25"/>
  <c r="BG143" i="25"/>
  <c r="BG144" i="25"/>
  <c r="BG147" i="25"/>
  <c r="BG148" i="25"/>
  <c r="BG149" i="25"/>
  <c r="BG150" i="25"/>
  <c r="BG152" i="25"/>
  <c r="BG153" i="25"/>
  <c r="BG155" i="25"/>
  <c r="BG156" i="25"/>
  <c r="BG157" i="25"/>
  <c r="BG158" i="25"/>
  <c r="BG159" i="25"/>
  <c r="BG160" i="25"/>
  <c r="BG161" i="25"/>
  <c r="BG163" i="25"/>
  <c r="BG164" i="25"/>
  <c r="BG166" i="25"/>
  <c r="BG167" i="25"/>
  <c r="BG168" i="25"/>
  <c r="BG169" i="25"/>
  <c r="BG170" i="25"/>
  <c r="BG173" i="25"/>
  <c r="BG174" i="25"/>
  <c r="BG175" i="25"/>
  <c r="BG176" i="25"/>
  <c r="BG177" i="25"/>
  <c r="BG178" i="25"/>
  <c r="BG179" i="25"/>
  <c r="BG180" i="25"/>
  <c r="BG182" i="25"/>
  <c r="BG183" i="25"/>
  <c r="BG186" i="25"/>
  <c r="BG187" i="25"/>
  <c r="BG188" i="25"/>
  <c r="BG189" i="25"/>
  <c r="BG190" i="25"/>
  <c r="BG191" i="25"/>
  <c r="BG192" i="25"/>
  <c r="BG193" i="25"/>
  <c r="BG195" i="25"/>
  <c r="BG198" i="25"/>
  <c r="BG199" i="25"/>
  <c r="BG200" i="25"/>
  <c r="BG201" i="25"/>
  <c r="BG202" i="25"/>
  <c r="BG203" i="25"/>
  <c r="BG204" i="25"/>
  <c r="BG206" i="25"/>
  <c r="BG207" i="25"/>
  <c r="BG208" i="25"/>
  <c r="BG209" i="25"/>
  <c r="BG211" i="25"/>
  <c r="BG212" i="25"/>
  <c r="BG213" i="25"/>
  <c r="BG214" i="25"/>
  <c r="BG215" i="25"/>
  <c r="BG216" i="25"/>
  <c r="BG217" i="25"/>
  <c r="BG219" i="25"/>
  <c r="BG222" i="25"/>
  <c r="BG223" i="25"/>
  <c r="BG224" i="25"/>
  <c r="BG226" i="25"/>
  <c r="BG227" i="25"/>
  <c r="BG228" i="25"/>
  <c r="BG230" i="25"/>
  <c r="BG232" i="25"/>
  <c r="BG233" i="25"/>
  <c r="BG234" i="25"/>
  <c r="BG237" i="25"/>
  <c r="BG238" i="25"/>
  <c r="BG239" i="25"/>
  <c r="BG244" i="25"/>
  <c r="BG245" i="25"/>
  <c r="BG246" i="25"/>
  <c r="BG248" i="25"/>
  <c r="BG250" i="25"/>
  <c r="AQ249" i="25"/>
  <c r="AU249" i="25"/>
  <c r="AY249" i="25"/>
  <c r="BC249" i="25"/>
  <c r="AI249" i="25"/>
  <c r="BG249" i="25" s="1"/>
  <c r="AM249" i="25"/>
  <c r="AI225" i="25"/>
  <c r="AI243" i="25" s="1"/>
  <c r="AM225" i="25"/>
  <c r="AQ225" i="25"/>
  <c r="AU225" i="25"/>
  <c r="AY225" i="25"/>
  <c r="BC225" i="25"/>
  <c r="AI220" i="25"/>
  <c r="AM220" i="25"/>
  <c r="AQ220" i="25"/>
  <c r="AU220" i="25"/>
  <c r="AY220" i="25"/>
  <c r="BC220" i="25"/>
  <c r="AI210" i="25"/>
  <c r="AM210" i="25"/>
  <c r="AQ210" i="25"/>
  <c r="AU210" i="25"/>
  <c r="AY210" i="25"/>
  <c r="BC210" i="25"/>
  <c r="AM205" i="25"/>
  <c r="AQ205" i="25"/>
  <c r="AU205" i="25"/>
  <c r="AY205" i="25"/>
  <c r="BC205" i="25"/>
  <c r="AI181" i="25"/>
  <c r="AM181" i="25"/>
  <c r="AQ181" i="25"/>
  <c r="AU181" i="25"/>
  <c r="AY181" i="25"/>
  <c r="BC181" i="25"/>
  <c r="AI171" i="25"/>
  <c r="AM171" i="25"/>
  <c r="AQ171" i="25"/>
  <c r="AU171" i="25"/>
  <c r="AY171" i="25"/>
  <c r="BC171" i="25"/>
  <c r="AI165" i="25"/>
  <c r="AM165" i="25"/>
  <c r="AQ165" i="25"/>
  <c r="AU165" i="25"/>
  <c r="AY165" i="25"/>
  <c r="BC165" i="25"/>
  <c r="AI154" i="25"/>
  <c r="AM154" i="25"/>
  <c r="AQ154" i="25"/>
  <c r="AU154" i="25"/>
  <c r="AY154" i="25"/>
  <c r="BC154" i="25"/>
  <c r="AI145" i="25"/>
  <c r="AM145" i="25"/>
  <c r="AQ145" i="25"/>
  <c r="AU145" i="25"/>
  <c r="AY145" i="25"/>
  <c r="BC145" i="25"/>
  <c r="AI141" i="25"/>
  <c r="AM141" i="25"/>
  <c r="AQ141" i="25"/>
  <c r="AU141" i="25"/>
  <c r="AY141" i="25"/>
  <c r="BC141" i="25"/>
  <c r="BC123" i="25"/>
  <c r="AU123" i="25"/>
  <c r="AI123" i="25"/>
  <c r="BG123" i="25" s="1"/>
  <c r="AM123" i="25"/>
  <c r="BC108" i="25"/>
  <c r="AU108" i="25"/>
  <c r="AU117" i="25" s="1"/>
  <c r="AI108" i="25"/>
  <c r="AM108" i="25"/>
  <c r="AM117" i="25" s="1"/>
  <c r="BG105" i="25"/>
  <c r="AI95" i="25"/>
  <c r="BC88" i="25"/>
  <c r="AU88" i="25"/>
  <c r="AI88" i="25"/>
  <c r="AM88" i="25"/>
  <c r="BC82" i="25"/>
  <c r="AU82" i="25"/>
  <c r="AI82" i="25"/>
  <c r="AM82" i="25"/>
  <c r="BC76" i="25"/>
  <c r="AU76" i="25"/>
  <c r="AI76" i="25"/>
  <c r="AI57" i="25"/>
  <c r="BG57" i="25" s="1"/>
  <c r="BC45" i="25"/>
  <c r="BC61" i="25" s="1"/>
  <c r="AU45" i="25"/>
  <c r="AU61" i="25" s="1"/>
  <c r="AI45" i="25"/>
  <c r="BG45" i="25" s="1"/>
  <c r="AM45" i="25"/>
  <c r="AM61" i="25" s="1"/>
  <c r="AI42" i="25"/>
  <c r="BC29" i="25"/>
  <c r="BC35" i="25" s="1"/>
  <c r="AU35" i="25"/>
  <c r="AI29" i="25"/>
  <c r="AM29" i="25"/>
  <c r="AM35" i="25" s="1"/>
  <c r="S33" i="41"/>
  <c r="AU126" i="25" l="1"/>
  <c r="AI252" i="25"/>
  <c r="AX33" i="41"/>
  <c r="BC146" i="25"/>
  <c r="AM146" i="25"/>
  <c r="AM126" i="25"/>
  <c r="AY146" i="25"/>
  <c r="BG95" i="25"/>
  <c r="BG76" i="25"/>
  <c r="BG42" i="25"/>
  <c r="BC172" i="25"/>
  <c r="AY172" i="25"/>
  <c r="AM172" i="25"/>
  <c r="BC117" i="25"/>
  <c r="BC126" i="25" s="1"/>
  <c r="BG100" i="25"/>
  <c r="BG88" i="25"/>
  <c r="AU146" i="25"/>
  <c r="AE8" i="24"/>
  <c r="BG231" i="25"/>
  <c r="BC96" i="25"/>
  <c r="BC243" i="25"/>
  <c r="BC252" i="25" s="1"/>
  <c r="AY243" i="25"/>
  <c r="AY252" i="25" s="1"/>
  <c r="AU243" i="25"/>
  <c r="AU252" i="25" s="1"/>
  <c r="AQ243" i="25"/>
  <c r="AQ252" i="25" s="1"/>
  <c r="AM243" i="25"/>
  <c r="AM252" i="25" s="1"/>
  <c r="BJ9" i="41"/>
  <c r="BJ10" i="41"/>
  <c r="AE9" i="41"/>
  <c r="AE10" i="41"/>
  <c r="AU96" i="25"/>
  <c r="AU127" i="25" s="1"/>
  <c r="BG141" i="25"/>
  <c r="BG151" i="25"/>
  <c r="AU172" i="25"/>
  <c r="BG154" i="25"/>
  <c r="BG162" i="25"/>
  <c r="BG165" i="25"/>
  <c r="BG171" i="25"/>
  <c r="BG181" i="25"/>
  <c r="BG205" i="25"/>
  <c r="BG225" i="25"/>
  <c r="BJ10" i="38"/>
  <c r="AM96" i="25"/>
  <c r="AQ172" i="25"/>
  <c r="AQ146" i="25"/>
  <c r="BG108" i="25"/>
  <c r="BG82" i="25"/>
  <c r="BG29" i="25"/>
  <c r="BG145" i="25"/>
  <c r="BG197" i="25"/>
  <c r="BG210" i="25"/>
  <c r="BG220" i="25"/>
  <c r="AI172" i="25"/>
  <c r="AI146" i="25"/>
  <c r="AI117" i="25"/>
  <c r="AI61" i="25"/>
  <c r="AI35" i="25"/>
  <c r="C30" i="37"/>
  <c r="C8" i="36" s="1"/>
  <c r="B30" i="37"/>
  <c r="B8" i="36" s="1"/>
  <c r="D29" i="37"/>
  <c r="D28" i="37"/>
  <c r="D27" i="37"/>
  <c r="D26" i="37"/>
  <c r="C19" i="37"/>
  <c r="C7" i="36" s="1"/>
  <c r="B19" i="37"/>
  <c r="B7" i="36" s="1"/>
  <c r="D18" i="37"/>
  <c r="D9" i="37"/>
  <c r="D8" i="37"/>
  <c r="D7" i="37"/>
  <c r="D10" i="37"/>
  <c r="D6" i="37"/>
  <c r="AT13" i="31"/>
  <c r="R13" i="31"/>
  <c r="AX13" i="30"/>
  <c r="AT13" i="30"/>
  <c r="V13" i="30"/>
  <c r="R13" i="30"/>
  <c r="D8" i="36" l="1"/>
  <c r="B10" i="36"/>
  <c r="C10" i="36"/>
  <c r="D7" i="36"/>
  <c r="AU221" i="25"/>
  <c r="AU253" i="25" s="1"/>
  <c r="BC221" i="25"/>
  <c r="BC253" i="25" s="1"/>
  <c r="BF8" i="41" s="1"/>
  <c r="BF11" i="41" s="1"/>
  <c r="BF8" i="38" s="1"/>
  <c r="BF11" i="38" s="1"/>
  <c r="AE30" i="41"/>
  <c r="BC127" i="25"/>
  <c r="AA8" i="41" s="1"/>
  <c r="AA11" i="41" s="1"/>
  <c r="AA8" i="38" s="1"/>
  <c r="AA11" i="38" s="1"/>
  <c r="D12" i="37"/>
  <c r="AM127" i="25"/>
  <c r="AY221" i="25"/>
  <c r="AY253" i="25" s="1"/>
  <c r="BG252" i="25"/>
  <c r="BG243" i="25"/>
  <c r="D30" i="37"/>
  <c r="BJ30" i="41"/>
  <c r="BJ33" i="41"/>
  <c r="BJ9" i="38"/>
  <c r="BJ31" i="41"/>
  <c r="AE33" i="41"/>
  <c r="AE31" i="41"/>
  <c r="AE25" i="24"/>
  <c r="D19" i="37"/>
  <c r="BG61" i="25"/>
  <c r="BG172" i="25"/>
  <c r="BB13" i="30"/>
  <c r="BG146" i="25"/>
  <c r="AI221" i="25"/>
  <c r="AI253" i="25" s="1"/>
  <c r="BG117" i="25"/>
  <c r="AI126" i="25"/>
  <c r="BG35" i="25"/>
  <c r="AI96" i="25"/>
  <c r="AY18" i="29"/>
  <c r="AJ24" i="29"/>
  <c r="AE24" i="29" s="1"/>
  <c r="AE165" i="25"/>
  <c r="AE154" i="25"/>
  <c r="AE145" i="25"/>
  <c r="AE141" i="25"/>
  <c r="AE220" i="25"/>
  <c r="AE205" i="25"/>
  <c r="AJ25" i="29" s="1"/>
  <c r="AE25" i="29" s="1"/>
  <c r="AE249" i="25"/>
  <c r="AE231" i="25"/>
  <c r="AE225" i="25"/>
  <c r="D10" i="36" l="1"/>
  <c r="BC255" i="25"/>
  <c r="AJ27" i="29"/>
  <c r="AE27" i="29" s="1"/>
  <c r="AI228" i="45"/>
  <c r="AE243" i="25"/>
  <c r="AE252" i="25" s="1"/>
  <c r="AJ29" i="29" s="1"/>
  <c r="AE181" i="25"/>
  <c r="BJ29" i="24"/>
  <c r="BG126" i="25"/>
  <c r="BJ14" i="24"/>
  <c r="AE146" i="25"/>
  <c r="AE29" i="24"/>
  <c r="BG221" i="25"/>
  <c r="BB8" i="41"/>
  <c r="BB11" i="41" s="1"/>
  <c r="BB8" i="38" s="1"/>
  <c r="BB11" i="38" s="1"/>
  <c r="BJ11" i="38" s="1"/>
  <c r="BG96" i="25"/>
  <c r="AI127" i="25"/>
  <c r="AY31" i="29"/>
  <c r="AE29" i="25"/>
  <c r="AE35" i="25" s="1"/>
  <c r="AJ8" i="29" s="1"/>
  <c r="AE8" i="29" s="1"/>
  <c r="AE105" i="25"/>
  <c r="AE100" i="25"/>
  <c r="AE88" i="25"/>
  <c r="AE82" i="25"/>
  <c r="AE57" i="25"/>
  <c r="AE45" i="25"/>
  <c r="AE42" i="25"/>
  <c r="BJ8" i="38" l="1"/>
  <c r="BG127" i="25"/>
  <c r="W8" i="41"/>
  <c r="AJ20" i="29"/>
  <c r="AE20" i="29" s="1"/>
  <c r="AJ23" i="29"/>
  <c r="AE23" i="29" s="1"/>
  <c r="AJ12" i="29"/>
  <c r="AE12" i="29" s="1"/>
  <c r="AJ9" i="29"/>
  <c r="AE9" i="29" s="1"/>
  <c r="AJ14" i="29"/>
  <c r="AE14" i="29" s="1"/>
  <c r="AJ13" i="29"/>
  <c r="AE13" i="29" s="1"/>
  <c r="AE171" i="25"/>
  <c r="AE172" i="25" s="1"/>
  <c r="AJ22" i="29" s="1"/>
  <c r="AE22" i="29" s="1"/>
  <c r="AE117" i="25"/>
  <c r="AE126" i="25" s="1"/>
  <c r="AJ16" i="29" s="1"/>
  <c r="AE29" i="29"/>
  <c r="BJ13" i="24"/>
  <c r="BF16" i="24"/>
  <c r="BG253" i="25"/>
  <c r="AI255" i="25"/>
  <c r="BJ31" i="24"/>
  <c r="AE13" i="24"/>
  <c r="AE31" i="24"/>
  <c r="AE61" i="25"/>
  <c r="W11" i="41" l="1"/>
  <c r="AE8" i="41"/>
  <c r="AM197" i="25"/>
  <c r="AM221" i="25" s="1"/>
  <c r="AM253" i="25" s="1"/>
  <c r="AE76" i="25"/>
  <c r="AE96" i="25" s="1"/>
  <c r="AE127" i="25" s="1"/>
  <c r="S8" i="41" s="1"/>
  <c r="S11" i="41" s="1"/>
  <c r="S8" i="38" s="1"/>
  <c r="S11" i="38" s="1"/>
  <c r="AJ10" i="29"/>
  <c r="AE10" i="29" s="1"/>
  <c r="W8" i="38" l="1"/>
  <c r="AE11" i="41"/>
  <c r="AQ197" i="25"/>
  <c r="AQ221" i="25" s="1"/>
  <c r="AQ253" i="25" s="1"/>
  <c r="AJ11" i="29"/>
  <c r="BJ15" i="24"/>
  <c r="S13" i="24"/>
  <c r="S15" i="24" s="1"/>
  <c r="AE15" i="24"/>
  <c r="BB16" i="24"/>
  <c r="S29" i="24"/>
  <c r="S31" i="24" s="1"/>
  <c r="W11" i="38" l="1"/>
  <c r="AE11" i="38" s="1"/>
  <c r="AE8" i="38"/>
  <c r="AJ15" i="29"/>
  <c r="AJ17" i="29" s="1"/>
  <c r="AJ19" i="29" s="1"/>
  <c r="AE11" i="29"/>
  <c r="S35" i="24"/>
  <c r="AX13" i="24"/>
  <c r="AX15" i="24" s="1"/>
  <c r="AE15" i="29" l="1"/>
  <c r="AX16" i="24"/>
  <c r="S16" i="24"/>
  <c r="AE16" i="29"/>
  <c r="AE17" i="29" l="1"/>
  <c r="BJ11" i="41" l="1"/>
  <c r="BJ8" i="41"/>
  <c r="AE181" i="45" l="1"/>
  <c r="AE185" i="45" s="1"/>
  <c r="AE210" i="25"/>
  <c r="AE221" i="25" s="1"/>
  <c r="AE253" i="25" s="1"/>
  <c r="AJ26" i="29"/>
  <c r="AE26" i="29" s="1"/>
  <c r="AX8" i="41" l="1"/>
  <c r="AX11" i="41" s="1"/>
  <c r="AX8" i="38" s="1"/>
  <c r="AX11" i="38" s="1"/>
  <c r="AE255" i="25"/>
  <c r="AE28" i="29"/>
  <c r="AE196" i="45"/>
  <c r="AE226" i="45" s="1"/>
  <c r="AE228" i="45" s="1"/>
  <c r="AX25" i="24"/>
  <c r="AX29" i="24" s="1"/>
  <c r="AX31" i="24" s="1"/>
  <c r="AJ28" i="29"/>
  <c r="AJ30" i="29" s="1"/>
  <c r="AJ32" i="29" l="1"/>
  <c r="AE30" i="29"/>
  <c r="AX35" i="24"/>
  <c r="S32" i="24"/>
  <c r="AX32" i="24"/>
</calcChain>
</file>

<file path=xl/comments1.xml><?xml version="1.0" encoding="utf-8"?>
<comments xmlns="http://schemas.openxmlformats.org/spreadsheetml/2006/main">
  <authors>
    <author>PHÖ</author>
    <author>intensa</author>
  </authors>
  <commentList>
    <comment ref="AE37" authorId="0" shape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I41" authorId="1" shapeId="0">
      <text>
        <r>
          <rPr>
            <sz val="9"/>
            <color indexed="81"/>
            <rFont val="Tahoma"/>
            <charset val="1"/>
          </rPr>
          <t xml:space="preserve">VP-6-7.2.1-16 -Szennyvíz pályázat hianyzó bevétel:
15.182.269 Ft
2021. MFP pályázátok bevételei: 51.482.605 Ft
</t>
        </r>
      </text>
    </comment>
  </commentList>
</comments>
</file>

<file path=xl/sharedStrings.xml><?xml version="1.0" encoding="utf-8"?>
<sst xmlns="http://schemas.openxmlformats.org/spreadsheetml/2006/main" count="4630" uniqueCount="967">
  <si>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</si>
  <si>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</si>
  <si>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</si>
  <si>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</si>
  <si>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</si>
  <si>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</si>
  <si>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</si>
  <si>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</si>
  <si>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</si>
  <si>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</si>
  <si>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</si>
  <si>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</si>
  <si>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</si>
  <si>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</si>
  <si>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</si>
  <si>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</si>
  <si>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</si>
  <si>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</si>
  <si>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</si>
  <si>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</si>
  <si>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</si>
  <si>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</si>
  <si>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</si>
  <si>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</si>
  <si>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</si>
  <si>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</si>
  <si>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</si>
  <si>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</si>
  <si>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</si>
  <si>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</si>
  <si>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</si>
  <si>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</si>
  <si>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</si>
  <si>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</si>
  <si>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</si>
  <si>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</si>
  <si>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</si>
  <si>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</si>
  <si>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</si>
  <si>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</si>
  <si>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</si>
  <si>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</si>
  <si>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</si>
  <si>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</si>
  <si>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</si>
  <si>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</si>
  <si>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</si>
  <si>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</si>
  <si>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</si>
  <si>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</si>
  <si>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</si>
  <si>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</si>
  <si>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</si>
  <si>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</si>
  <si>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</si>
  <si>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</si>
  <si>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</si>
  <si>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</si>
  <si>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</si>
  <si>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</si>
  <si>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</si>
  <si>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</si>
  <si>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</si>
  <si>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</si>
  <si>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</si>
  <si>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</si>
  <si>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</si>
  <si>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</si>
  <si>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</si>
  <si>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</si>
  <si>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</si>
  <si>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</si>
  <si>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</si>
  <si>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</si>
  <si>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</si>
  <si>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</si>
  <si>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</si>
  <si>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</si>
  <si>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</si>
  <si>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</si>
  <si>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</si>
  <si>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</si>
  <si>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</si>
  <si>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</si>
  <si>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</si>
  <si>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</si>
  <si>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</si>
  <si>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</si>
  <si>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</si>
  <si>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</si>
  <si>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</si>
  <si>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</si>
  <si>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</si>
  <si>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</si>
  <si>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</si>
  <si>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</si>
  <si>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</si>
  <si>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</si>
  <si>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</si>
  <si>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</si>
  <si>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</si>
  <si>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</si>
  <si>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</si>
  <si>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</si>
  <si>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</si>
  <si>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</si>
  <si>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</si>
  <si>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</si>
  <si>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</si>
  <si>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</si>
  <si>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</si>
  <si>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</si>
  <si>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</si>
  <si>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</si>
  <si>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</si>
  <si>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</si>
  <si>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</si>
  <si>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</si>
  <si>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</si>
  <si>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</si>
  <si>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</si>
  <si>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</si>
  <si>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</si>
  <si>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</si>
  <si>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</si>
  <si>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</si>
  <si>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</si>
  <si>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</si>
  <si>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</si>
  <si>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</si>
  <si>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</si>
  <si>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</si>
  <si>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</si>
  <si>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</si>
  <si>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</si>
  <si>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</si>
  <si>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</si>
  <si>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</si>
  <si>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</si>
  <si>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</si>
  <si>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</si>
  <si>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</si>
  <si>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</si>
  <si>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</si>
  <si>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</si>
  <si>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</si>
  <si>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</si>
  <si>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</si>
  <si>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</si>
  <si>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</si>
  <si>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</si>
  <si>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</si>
  <si>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</si>
  <si>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</si>
  <si>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</si>
  <si>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</si>
  <si>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</si>
  <si>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</si>
  <si>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</si>
  <si>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</si>
  <si>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</si>
  <si>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</si>
  <si>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</si>
  <si>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</si>
  <si>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</si>
  <si>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</si>
  <si>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</si>
  <si>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</si>
  <si>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</si>
  <si>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</si>
  <si>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</si>
  <si>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</si>
  <si>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</si>
  <si>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</si>
  <si>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</si>
  <si>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</si>
  <si>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</si>
  <si>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</si>
  <si>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</si>
  <si>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</si>
  <si>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</si>
  <si>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</si>
  <si>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</si>
  <si>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</si>
  <si>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</si>
  <si>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</si>
  <si>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</si>
  <si>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</si>
  <si>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</si>
  <si>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</si>
  <si>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</si>
  <si>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</si>
  <si>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</si>
  <si>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</si>
  <si>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</si>
  <si>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</si>
  <si>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</si>
  <si>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</si>
  <si>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</si>
  <si>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</si>
  <si>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</si>
  <si>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</si>
  <si>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</si>
  <si>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</si>
  <si>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</si>
  <si>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</si>
  <si>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</si>
  <si>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</si>
  <si>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</si>
  <si>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</si>
  <si>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</si>
  <si>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</si>
  <si>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</si>
  <si>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</si>
  <si>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</si>
  <si>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</si>
  <si>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</si>
  <si>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</si>
  <si>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</si>
  <si>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</si>
  <si>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</si>
  <si>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</si>
  <si>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</si>
  <si>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</si>
  <si>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</si>
  <si>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</si>
  <si>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</si>
  <si>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</si>
  <si>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</si>
  <si>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</si>
  <si>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</si>
  <si>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</si>
  <si>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</si>
  <si>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</si>
  <si>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</si>
  <si>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</si>
  <si>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</si>
  <si>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</si>
  <si>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</si>
  <si>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</si>
  <si>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</si>
  <si>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</si>
  <si>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</si>
  <si>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</si>
  <si>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</si>
  <si>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</si>
  <si>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</si>
  <si>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</si>
  <si>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</si>
  <si>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</si>
  <si>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</si>
  <si>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</si>
  <si>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</si>
  <si>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</si>
  <si>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</si>
  <si>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</si>
  <si>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</si>
  <si>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</si>
  <si>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</si>
  <si>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</si>
  <si>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</si>
  <si>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</si>
  <si>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</si>
  <si>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</si>
  <si>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</si>
  <si>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</si>
  <si>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</si>
  <si>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</si>
  <si>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</si>
  <si>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</si>
  <si>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</si>
  <si>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</si>
  <si>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</si>
  <si>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</si>
  <si>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</si>
  <si>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</si>
  <si>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</si>
  <si>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</si>
  <si>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</si>
  <si>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</si>
  <si>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</si>
  <si>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</si>
  <si>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</si>
  <si>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</si>
  <si>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</si>
  <si>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</si>
  <si>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</si>
  <si>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</si>
  <si>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</si>
  <si>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</si>
  <si>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</si>
  <si>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</si>
  <si>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</si>
  <si>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</si>
  <si>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</si>
  <si>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</si>
  <si>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</si>
  <si>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</si>
  <si>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</si>
  <si>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</si>
  <si>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</si>
  <si>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</si>
  <si>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</si>
  <si>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</si>
  <si>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</si>
  <si>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</si>
  <si>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</si>
  <si>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</si>
  <si>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</si>
  <si>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</si>
  <si>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</si>
  <si>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</si>
  <si>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</si>
  <si>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</si>
  <si>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</si>
  <si>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</si>
  <si>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</si>
  <si>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</si>
  <si>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</si>
  <si>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</si>
  <si>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</si>
  <si>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</si>
  <si>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</si>
  <si>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</si>
  <si>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</si>
  <si>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</si>
  <si>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</si>
  <si>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</si>
  <si>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</si>
  <si>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</si>
  <si>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</si>
  <si>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</si>
  <si>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</si>
  <si>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</si>
  <si>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</si>
  <si>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</si>
  <si>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</si>
  <si>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</si>
  <si>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</si>
  <si>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</si>
  <si>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</si>
  <si>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</si>
  <si>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</si>
  <si>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</si>
  <si>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</si>
  <si>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</si>
  <si>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</si>
  <si>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</si>
  <si>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</si>
  <si>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</si>
  <si>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</si>
  <si>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</si>
  <si>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</si>
  <si>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</si>
  <si>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</si>
  <si>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</si>
  <si>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</si>
  <si>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</si>
  <si>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</si>
  <si>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</si>
  <si>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</si>
  <si>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</si>
  <si>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</si>
  <si>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</si>
  <si>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</si>
  <si>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</si>
  <si>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</si>
  <si>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</si>
  <si>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</si>
  <si>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</si>
  <si>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</si>
  <si>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</si>
  <si>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</si>
  <si>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</si>
  <si>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</si>
  <si>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</si>
  <si>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</si>
  <si>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</si>
  <si>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</si>
  <si>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</si>
  <si>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</si>
  <si>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</si>
  <si>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</si>
  <si>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</si>
  <si>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</si>
  <si>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</si>
  <si>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</si>
  <si>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</si>
  <si>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</si>
  <si>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</si>
  <si>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</si>
  <si>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</si>
  <si>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</si>
  <si>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</si>
  <si>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</si>
  <si>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</si>
  <si>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</si>
  <si>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</si>
  <si>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</si>
  <si>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</si>
  <si>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</si>
  <si>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</si>
  <si>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</si>
  <si>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</si>
  <si>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</si>
  <si>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</si>
  <si>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</si>
  <si>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</si>
  <si>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</si>
  <si>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</si>
  <si>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</si>
  <si>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</si>
  <si>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</si>
  <si>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</si>
  <si>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</si>
  <si>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</si>
  <si>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</si>
  <si>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</si>
  <si>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</si>
  <si>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</si>
  <si>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</si>
  <si>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</si>
  <si>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</si>
  <si>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</si>
  <si>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</si>
  <si>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</si>
  <si>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</si>
  <si>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</si>
  <si>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</si>
  <si>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</si>
  <si>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</si>
  <si>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</si>
  <si>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</si>
  <si>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</si>
  <si>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</si>
  <si>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</si>
  <si>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</si>
  <si>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</si>
  <si>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</si>
  <si>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</si>
  <si>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</si>
  <si>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</si>
  <si>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</si>
  <si>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</si>
  <si>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</si>
  <si>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</si>
  <si>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</si>
  <si>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</si>
  <si>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</si>
  <si>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</si>
  <si>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</si>
  <si>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</si>
  <si>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</si>
  <si>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</si>
  <si>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</si>
  <si>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</si>
  <si>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</si>
  <si>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</si>
  <si>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</si>
  <si>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</si>
  <si>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</si>
  <si>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</si>
  <si>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</si>
  <si>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</si>
  <si>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</si>
  <si>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</si>
  <si>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</si>
  <si>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</si>
  <si>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</si>
  <si>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</si>
  <si>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</si>
  <si>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</si>
  <si>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</si>
  <si>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</si>
  <si>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</si>
  <si>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</si>
  <si>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</si>
  <si>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</si>
  <si>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</si>
  <si>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</si>
  <si>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Magánszemélyek kommunális adója</t>
  </si>
  <si>
    <t>ebből Iparűzési adó</t>
  </si>
  <si>
    <t>ebből Talajterhelési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</si>
  <si>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</si>
  <si>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</si>
  <si>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</si>
  <si>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</si>
  <si>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</si>
  <si>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</si>
  <si>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</si>
  <si>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</si>
  <si>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</si>
  <si>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</si>
  <si>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</si>
  <si>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</si>
  <si>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</si>
  <si>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</si>
  <si>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</si>
  <si>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</si>
  <si>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</si>
  <si>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</si>
  <si>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</si>
  <si>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</si>
  <si>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</si>
  <si>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</si>
  <si>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</si>
  <si>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</si>
  <si>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</si>
  <si>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</si>
  <si>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</si>
  <si>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</si>
  <si>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</si>
  <si>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</si>
  <si>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</si>
  <si>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</si>
  <si>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</si>
  <si>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</si>
  <si>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</si>
  <si>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</si>
  <si>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</si>
  <si>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</si>
  <si>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</si>
  <si>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</si>
  <si>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</si>
  <si>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</si>
  <si>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</si>
  <si>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</si>
  <si>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</si>
  <si>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</si>
  <si>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</si>
  <si>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</si>
  <si>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</si>
  <si>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</si>
  <si>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</si>
  <si>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</si>
  <si>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</si>
  <si>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</si>
  <si>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</si>
  <si>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</si>
  <si>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</si>
  <si>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</si>
  <si>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</si>
  <si>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</si>
  <si>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</si>
  <si>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</si>
  <si>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</si>
  <si>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</si>
  <si>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</si>
  <si>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</si>
  <si>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</si>
  <si>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</si>
  <si>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</si>
  <si>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</si>
  <si>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</si>
  <si>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</si>
  <si>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</si>
  <si>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</si>
  <si>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</si>
  <si>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</si>
  <si>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</si>
  <si>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</si>
  <si>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</si>
  <si>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</si>
  <si>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</si>
  <si>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</si>
  <si>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</si>
  <si>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</si>
  <si>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</si>
  <si>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</si>
  <si>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</si>
  <si>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</si>
  <si>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</si>
  <si>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</si>
  <si>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</si>
  <si>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</si>
  <si>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</si>
  <si>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Átlaglétszám</t>
  </si>
  <si>
    <t>Közfoglalkoztatás</t>
  </si>
  <si>
    <t>Polgármester</t>
  </si>
  <si>
    <t>Művelődésszervező</t>
  </si>
  <si>
    <t>Konyha</t>
  </si>
  <si>
    <t>Teljes munkaidőben foglalkoztatott</t>
  </si>
  <si>
    <t xml:space="preserve">  </t>
  </si>
  <si>
    <t>Óvónő</t>
  </si>
  <si>
    <t>Dajka</t>
  </si>
  <si>
    <t>(önkormányzati szinten összevont létszámadatok)</t>
  </si>
  <si>
    <t>(intézményi szintű létszámadatok)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</si>
  <si>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</si>
  <si>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</si>
  <si>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</si>
  <si>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</si>
  <si>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</si>
  <si>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</si>
  <si>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</si>
  <si>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</si>
  <si>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</si>
  <si>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</si>
  <si>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</si>
  <si>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</si>
  <si>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</si>
  <si>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</si>
  <si>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</si>
  <si>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</si>
  <si>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ebből Lakott külterülettel kapcsolatos feladatok támogatása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</si>
  <si>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</si>
  <si>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</si>
  <si>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</si>
  <si>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</si>
  <si>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</si>
  <si>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</si>
  <si>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</si>
  <si>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</si>
  <si>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</si>
  <si>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</si>
  <si>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</si>
  <si>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</si>
  <si>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</si>
  <si>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</si>
  <si>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</si>
  <si>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</si>
  <si>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</si>
  <si>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</si>
  <si>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</si>
  <si>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</si>
  <si>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</si>
  <si>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</si>
  <si>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</si>
  <si>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</si>
  <si>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</si>
  <si>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</si>
  <si>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</si>
  <si>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</si>
  <si>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</si>
  <si>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</si>
  <si>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</si>
  <si>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</si>
  <si>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</si>
  <si>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</si>
  <si>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</si>
  <si>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</si>
  <si>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</si>
  <si>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</si>
  <si>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</si>
  <si>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</si>
  <si>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</si>
  <si>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</si>
  <si>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</si>
  <si>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</si>
  <si>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</si>
  <si>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</si>
  <si>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</si>
  <si>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</si>
  <si>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</si>
  <si>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</si>
  <si>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</si>
  <si>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</si>
  <si>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</si>
  <si>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</si>
  <si>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</si>
  <si>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</si>
  <si>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</si>
  <si>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</si>
  <si>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</si>
  <si>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</si>
  <si>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</si>
  <si>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</si>
  <si>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</si>
  <si>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</si>
  <si>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</si>
  <si>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</si>
  <si>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</si>
  <si>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</si>
  <si>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</si>
  <si>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</si>
  <si>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</si>
  <si>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</si>
  <si>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</si>
  <si>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</si>
  <si>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</si>
  <si>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</si>
  <si>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</si>
  <si>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</si>
  <si>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</si>
  <si>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</si>
  <si>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</si>
  <si>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</si>
  <si>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</si>
  <si>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</si>
  <si>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</si>
  <si>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</si>
  <si>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</si>
  <si>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</si>
  <si>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</si>
  <si>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</si>
  <si>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</si>
  <si>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</si>
  <si>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</si>
  <si>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</si>
  <si>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</si>
  <si>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</si>
  <si>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</si>
  <si>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</si>
  <si>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</si>
  <si>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</si>
  <si>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</si>
  <si>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</si>
  <si>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</si>
  <si>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</si>
  <si>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</si>
  <si>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</si>
  <si>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</si>
  <si>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</si>
  <si>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</si>
  <si>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</si>
  <si>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</si>
  <si>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</si>
  <si>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</si>
  <si>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</si>
  <si>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</si>
  <si>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</si>
  <si>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</si>
  <si>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</si>
  <si>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</si>
  <si>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</si>
  <si>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</si>
  <si>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</si>
  <si>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</si>
  <si>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</si>
  <si>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</si>
  <si>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</si>
  <si>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</si>
  <si>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</si>
  <si>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</si>
  <si>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</si>
  <si>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</si>
  <si>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</si>
  <si>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</si>
  <si>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</si>
  <si>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</si>
  <si>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</si>
  <si>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</si>
  <si>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</si>
  <si>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</si>
  <si>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</si>
  <si>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</si>
  <si>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</si>
  <si>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</si>
  <si>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</si>
  <si>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</si>
  <si>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</si>
  <si>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</si>
  <si>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</si>
  <si>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</si>
  <si>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</si>
  <si>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</si>
  <si>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</si>
  <si>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</si>
  <si>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</si>
  <si>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</si>
  <si>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</si>
  <si>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</si>
  <si>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</si>
  <si>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</si>
  <si>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</si>
  <si>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</si>
  <si>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</si>
  <si>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</si>
  <si>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</si>
  <si>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</si>
  <si>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</si>
  <si>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</si>
  <si>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</si>
  <si>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</si>
  <si>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</si>
  <si>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</si>
  <si>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</si>
  <si>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</si>
  <si>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</si>
  <si>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</si>
  <si>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</si>
  <si>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</si>
  <si>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</si>
  <si>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</si>
  <si>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</si>
  <si>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</si>
  <si>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</si>
  <si>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</si>
  <si>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</si>
  <si>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</si>
  <si>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</si>
  <si>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</si>
  <si>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</si>
  <si>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</si>
  <si>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</si>
  <si>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</si>
  <si>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</si>
  <si>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ebből Szünidei étkeztetés</t>
  </si>
  <si>
    <t>ebből Bérleti díj bevételek (TAM)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</si>
  <si>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</si>
  <si>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</si>
  <si>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</si>
  <si>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</si>
  <si>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</si>
  <si>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</si>
  <si>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</si>
  <si>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Irodai kisegítő</t>
  </si>
  <si>
    <t>Élelmezésvezető</t>
  </si>
  <si>
    <t>Szakács</t>
  </si>
  <si>
    <t>Konyhalány</t>
  </si>
  <si>
    <t>ebből Polgármesteri illetmény támogatása</t>
  </si>
  <si>
    <t>ebből Bérleti díj bevételek és egyéb</t>
  </si>
  <si>
    <t>ebből Vendég étkezés és ebédszállítás bevétele</t>
  </si>
  <si>
    <t>Pályázat megnevezése</t>
  </si>
  <si>
    <t>Pályázat kódszáma</t>
  </si>
  <si>
    <t>Projekt állása</t>
  </si>
  <si>
    <t>Tervezett összes költség</t>
  </si>
  <si>
    <t>Támogatás összege</t>
  </si>
  <si>
    <t>Szükséges Önerő 2020</t>
  </si>
  <si>
    <t>Projekt fizikai  befejezésének tervezett időpontja</t>
  </si>
  <si>
    <t>Helyi termékértékesítést szolgáló piacok infrastrukturális fejlesztése, közétkeztetés fejlesztése</t>
  </si>
  <si>
    <t>VP6-7.2.1-7.4.1.3-17</t>
  </si>
  <si>
    <t>megnyert/ vége 2020 nyár</t>
  </si>
  <si>
    <t>Polgármesteri Hivatal épületének energetikai korszerűsítése</t>
  </si>
  <si>
    <t>TOP-3.2.1-16-TL1-2018-00004</t>
  </si>
  <si>
    <t>megnyert/vége 2020 nyár</t>
  </si>
  <si>
    <t>"Sárköz belvízrendezése-Őcsény I.ütem" Őcsény Árpád sor csapadékvíz elvezetése</t>
  </si>
  <si>
    <t>TOP-2.1.3-16-TL1-2019-00002</t>
  </si>
  <si>
    <t>beadva/elbírálás alatt</t>
  </si>
  <si>
    <t>Közművelődési érdekeltségnövelő támogatás -Közösségi Tér fejlesztése</t>
  </si>
  <si>
    <t>megnyert</t>
  </si>
  <si>
    <t>NKA Közgyűjtemények Kollégiuma-Őcsényi Könyvtári Információs Közösségi Hely Eszközbeszerzése</t>
  </si>
  <si>
    <t>Magyar Falu Program-Kistelepülések járda építésének felújításának anyagtámogatása</t>
  </si>
  <si>
    <t>MFP-BJA/2019</t>
  </si>
  <si>
    <t>Magyar Falu Program-Falu-és tanyagondnoki szolgálat támogatása</t>
  </si>
  <si>
    <t>MFP-TFB/2019</t>
  </si>
  <si>
    <t>Teleki László Alapítvány Nép Építészeti Program</t>
  </si>
  <si>
    <t>TLA/NEPI2019/100254</t>
  </si>
  <si>
    <t xml:space="preserve">Innovációs és Technológiai  Minisztérium </t>
  </si>
  <si>
    <t>2020-2021 év</t>
  </si>
  <si>
    <t>Innovációs és Hálózati Projektek Végrehajtó Ügynökség (INEA) WIFI4EU</t>
  </si>
  <si>
    <t>A tervezés során figyelembe vett projektek</t>
  </si>
  <si>
    <t>8b. melléklet a .../.... (......) önkormányzati rendelethez</t>
  </si>
  <si>
    <t>ebből Bölcsőde, mini bölcsőde támogatása</t>
  </si>
  <si>
    <t>Sióagárd Község Önkormányzata (414193)</t>
  </si>
  <si>
    <t>ebből Lakbér bevételek</t>
  </si>
  <si>
    <t>ebből Közterülethasználat</t>
  </si>
  <si>
    <t>Sióagárdi Kisfecskék Óvoda és Mini Bölcsőde (837787)</t>
  </si>
  <si>
    <t>Sióagárd Község Konyhája (836669)</t>
  </si>
  <si>
    <t>Sióagárd Község Önkormányzata</t>
  </si>
  <si>
    <t>Hiány</t>
  </si>
  <si>
    <t>Többlet</t>
  </si>
  <si>
    <t>Sióagárd Község Önkormányzata összevont engedélyezett létszámkerete</t>
  </si>
  <si>
    <t>Sióagárdi Kisfecskék Óvoda és Mini Bölcsőde</t>
  </si>
  <si>
    <t>Sióagárd Község Konyhája</t>
  </si>
  <si>
    <t>SIóagárd Község Önkormányzata közfoglalkoztatási engedélyezett létszámkerete</t>
  </si>
  <si>
    <t>Sióagárdi Kisfecskék Óvoda és Mini Bölcsőde engedélyezett létszámkerete</t>
  </si>
  <si>
    <t>Bölcsődei dajka</t>
  </si>
  <si>
    <t>Sióagárd Község Konyhája engedélyezett létszámkerete</t>
  </si>
  <si>
    <t>Kisgyermekgondozó (felsőfokú)</t>
  </si>
  <si>
    <t>Védőnő</t>
  </si>
  <si>
    <t>Projekt szakmai vezető</t>
  </si>
  <si>
    <t>Sióagárd Község Önkormányzata engedélyezett létszámkerete</t>
  </si>
  <si>
    <t>Ft</t>
  </si>
  <si>
    <t>Sor-szám</t>
  </si>
  <si>
    <t>MEGNEVEZÉS</t>
  </si>
  <si>
    <t>Évek</t>
  </si>
  <si>
    <t>2021. év</t>
  </si>
  <si>
    <t>2022. év</t>
  </si>
  <si>
    <t>ÖSSZES KÖTELEZETTSÉG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</si>
  <si>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</si>
  <si>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</si>
  <si>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</si>
  <si>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</si>
  <si>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</si>
  <si>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</si>
  <si>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</si>
  <si>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</si>
  <si>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</si>
  <si>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</si>
  <si>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2023. év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</si>
  <si>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</si>
  <si>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</si>
  <si>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</si>
  <si>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</si>
  <si>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</si>
  <si>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</si>
  <si>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</si>
  <si>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</si>
  <si>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</si>
  <si>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</si>
  <si>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</si>
  <si>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</si>
  <si>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</si>
  <si>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</si>
  <si>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</si>
  <si>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</si>
  <si>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</si>
  <si>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</si>
  <si>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</si>
  <si>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</si>
  <si>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</si>
  <si>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</si>
  <si>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</si>
  <si>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</si>
  <si>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</si>
  <si>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</si>
  <si>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</si>
  <si>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</si>
  <si>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</si>
  <si>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</si>
  <si>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27.</t>
  </si>
  <si>
    <t>TOP-1.2.1-15 - kerékpárúthoz tartozó pihenő</t>
  </si>
  <si>
    <t>VP-6-7.2.1-16 - szennyvíztisztító telep korszerűsítése miatti hitel visszafizetése</t>
  </si>
  <si>
    <t>2024. év</t>
  </si>
  <si>
    <t>2025. év</t>
  </si>
  <si>
    <t xml:space="preserve">   </t>
  </si>
  <si>
    <t>MFP-HOR/2020  - Orvosi rendelő felújítása</t>
  </si>
  <si>
    <t>MFP-KKE/2020 - Közterület karbantartást szolgáló eszközbeszerzés</t>
  </si>
  <si>
    <t>MFP-FVT/2020 - Temetői infrastruktúra felújítása</t>
  </si>
  <si>
    <t>Falugondnok</t>
  </si>
  <si>
    <t>2026. év</t>
  </si>
  <si>
    <t>2027. év</t>
  </si>
  <si>
    <t>2028. év</t>
  </si>
  <si>
    <t>2029. év</t>
  </si>
  <si>
    <t>2030. év</t>
  </si>
  <si>
    <t>2031. év</t>
  </si>
  <si>
    <t xml:space="preserve">Összesen
</t>
  </si>
  <si>
    <t>2021. évi előirányzat</t>
  </si>
  <si>
    <t xml:space="preserve"> </t>
  </si>
  <si>
    <t>ebből Falugondnoki vagy  tanyagondnoki szolgáltatlás</t>
  </si>
  <si>
    <t>ebből Települési önkormányzatok egyes kulturális feladatainak támogatása</t>
  </si>
  <si>
    <t>ebből Pótlék és bírság és talajterhelési díj</t>
  </si>
  <si>
    <t>2022. jan. 1.</t>
  </si>
  <si>
    <t>2022. dec. 31.</t>
  </si>
  <si>
    <t>BMÖFT/6-8/2021 Belterülti járdák,utak felújítása</t>
  </si>
  <si>
    <t>MFP-ÖTIK/2021 Önkormányzati tulajdonabn lévő ingatlanok fejlesztése</t>
  </si>
  <si>
    <t>MFP-TFB/2021 Tanya- és falugondnoki buszbeszerzés</t>
  </si>
  <si>
    <t xml:space="preserve"> MFP-OJKJF/2021 Óvodai játszóudvar és közterületi játszótér fejlesztése</t>
  </si>
  <si>
    <t>ZP-1-2021/7938 Zártkerti pályázat</t>
  </si>
  <si>
    <t>Sióagárd Község Önkormányzata adósságot keletkeztető ügyletekből és kezességvállalásokból fennálló kötelezettségei kamatokkal együtt 2022. év</t>
  </si>
  <si>
    <t>Sióagárd Község Önkormányzat saját bevételeinek részletezése az adósságot keletkeztető ügyletből származó 2022. évi fizetési kötelezettség megállapításához</t>
  </si>
  <si>
    <t>Mosogép</t>
  </si>
  <si>
    <t>Mosógép</t>
  </si>
  <si>
    <t>Puff Holeby</t>
  </si>
  <si>
    <t>Mobiltelefonok</t>
  </si>
  <si>
    <t>Pendrive</t>
  </si>
  <si>
    <t xml:space="preserve">Zártkerti udvar </t>
  </si>
  <si>
    <t>Laptop HP255</t>
  </si>
  <si>
    <t>MFP-UHK/2022 Kossuth, Zrínyi utca felújítása</t>
  </si>
  <si>
    <t>MFP-ÖTIK/2022 Közösségi terek felújítása</t>
  </si>
  <si>
    <t>1. melléklet a  önkormányzati rendelethez</t>
  </si>
  <si>
    <t>2. melléklet a  önkormányzati rendelethez</t>
  </si>
  <si>
    <t>3. melléklet a   önkormányzati rendelethez</t>
  </si>
  <si>
    <t>4. melléklet a  önkormányzati rendelethez</t>
  </si>
  <si>
    <t>5. melléklet a  önkormányzati rendelethez</t>
  </si>
  <si>
    <t>6. melléklet a  önkormányzati rendelethez</t>
  </si>
  <si>
    <t>7. melléklet a  önkormányzati rendelethez</t>
  </si>
  <si>
    <t>8 melléklet a  önkormányzati rendelethez</t>
  </si>
  <si>
    <t>9. melléklet a  önkormányzati rendelethez</t>
  </si>
  <si>
    <t>10. melléklet a  önkormányzati rendelethez</t>
  </si>
  <si>
    <t>11. melléklet a  önkormányzati rendelethez</t>
  </si>
  <si>
    <t>12. melléklet a önkormányzati rendelethez</t>
  </si>
  <si>
    <t>13. melléklet a  önkormányzati rendelethez</t>
  </si>
  <si>
    <t>14. melléklet a  önkormányzati rendelethez</t>
  </si>
  <si>
    <t>15. melléklet a  önkormányzati rendelethez</t>
  </si>
  <si>
    <t>16. melléklet a  önkormányzati rendelethez</t>
  </si>
  <si>
    <t>17. melléklet a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</si>
</sst>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Ft&quot;;[Red]\-#,##0\ &quot;Ft&quot;"/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__"/>
    <numFmt numFmtId="166" formatCode="00"/>
    <numFmt numFmtId="167" formatCode="\ ##########"/>
    <numFmt numFmtId="168" formatCode="General\ \f\ő"/>
    <numFmt numFmtId="169" formatCode="#,###"/>
    <numFmt numFmtId="170" formatCode="_-* #,##0\ _F_t_-;\-* #,##0\ _F_t_-;_-* &quot;-&quot;??\ _F_t_-;_-@_-"/>
    <numFmt numFmtId="171" formatCode="_-* #,##0_-;\-* #,##0_-;_-* &quot;-&quot;??_-;_-@_-"/>
  </numFmts>
  <fonts count="5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8"/>
      <name val="Arial CE"/>
      <charset val="238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23" fillId="0" borderId="0"/>
    <xf numFmtId="0" fontId="1" fillId="0" borderId="0"/>
    <xf numFmtId="0" fontId="28" fillId="0" borderId="0"/>
    <xf numFmtId="0" fontId="32" fillId="0" borderId="0"/>
    <xf numFmtId="43" fontId="17" fillId="0" borderId="0" applyFont="0" applyFill="0" applyBorder="0" applyAlignment="0" applyProtection="0"/>
    <xf numFmtId="0" fontId="3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</cellStyleXfs>
  <cellXfs count="533">
    <xf numFmtId="0" fontId="0" fillId="0" borderId="0" xfId="0"/>
    <xf numFmtId="0" fontId="2" fillId="0" borderId="0" xfId="0" applyFont="1"/>
    <xf numFmtId="0" fontId="3" fillId="0" borderId="0" xfId="0" applyFont="1"/>
    <xf numFmtId="166" fontId="10" fillId="0" borderId="0" xfId="0" applyNumberFormat="1" applyFont="1"/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5" borderId="0" xfId="0" applyFont="1" applyFill="1"/>
    <xf numFmtId="0" fontId="3" fillId="6" borderId="0" xfId="0" applyFont="1" applyFill="1"/>
    <xf numFmtId="0" fontId="10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3" fontId="10" fillId="0" borderId="1" xfId="0" applyNumberFormat="1" applyFont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4" borderId="2" xfId="0" applyNumberFormat="1" applyFont="1" applyFill="1" applyBorder="1" applyAlignment="1">
      <alignment horizontal="left" vertical="center" wrapText="1"/>
    </xf>
    <xf numFmtId="0" fontId="2" fillId="5" borderId="0" xfId="0" applyFont="1" applyFill="1"/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4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10" fontId="20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168" fontId="0" fillId="0" borderId="1" xfId="0" applyNumberFormat="1" applyBorder="1" applyAlignment="1">
      <alignment horizontal="center" vertical="center"/>
    </xf>
    <xf numFmtId="168" fontId="0" fillId="5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8" fontId="21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justify" vertical="center"/>
    </xf>
    <xf numFmtId="168" fontId="18" fillId="8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8" fontId="5" fillId="8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21" fillId="5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3" fontId="3" fillId="6" borderId="0" xfId="0" applyNumberFormat="1" applyFont="1" applyFill="1" applyAlignment="1">
      <alignment vertical="center"/>
    </xf>
    <xf numFmtId="0" fontId="12" fillId="0" borderId="0" xfId="0" applyFont="1" applyAlignment="1" applyProtection="1">
      <alignment horizontal="right" vertical="top"/>
      <protection locked="0"/>
    </xf>
    <xf numFmtId="0" fontId="1" fillId="0" borderId="0" xfId="3" applyAlignment="1">
      <alignment vertical="top"/>
    </xf>
    <xf numFmtId="0" fontId="25" fillId="0" borderId="0" xfId="3" applyFont="1" applyAlignment="1">
      <alignment vertical="top"/>
    </xf>
    <xf numFmtId="0" fontId="27" fillId="0" borderId="1" xfId="3" applyFont="1" applyBorder="1" applyAlignment="1">
      <alignment vertical="center" wrapText="1"/>
    </xf>
    <xf numFmtId="42" fontId="27" fillId="0" borderId="1" xfId="3" applyNumberFormat="1" applyFont="1" applyBorder="1" applyAlignment="1">
      <alignment vertical="center" wrapText="1"/>
    </xf>
    <xf numFmtId="14" fontId="27" fillId="0" borderId="1" xfId="3" applyNumberFormat="1" applyFont="1" applyBorder="1" applyAlignment="1">
      <alignment vertical="center" wrapText="1"/>
    </xf>
    <xf numFmtId="0" fontId="27" fillId="0" borderId="1" xfId="3" applyFont="1" applyBorder="1" applyAlignment="1">
      <alignment horizontal="left" vertical="center" wrapText="1"/>
    </xf>
    <xf numFmtId="6" fontId="27" fillId="0" borderId="1" xfId="3" applyNumberFormat="1" applyFont="1" applyBorder="1" applyAlignment="1">
      <alignment vertical="center" wrapText="1"/>
    </xf>
    <xf numFmtId="42" fontId="27" fillId="0" borderId="1" xfId="3" applyNumberFormat="1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3" fontId="27" fillId="0" borderId="1" xfId="3" applyNumberFormat="1" applyFont="1" applyBorder="1" applyAlignment="1">
      <alignment vertical="center"/>
    </xf>
    <xf numFmtId="42" fontId="4" fillId="0" borderId="1" xfId="3" applyNumberFormat="1" applyFont="1" applyBorder="1" applyAlignment="1">
      <alignment vertical="center" wrapText="1"/>
    </xf>
    <xf numFmtId="166" fontId="11" fillId="0" borderId="0" xfId="0" applyNumberFormat="1" applyFont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right" vertical="center" wrapText="1"/>
    </xf>
    <xf numFmtId="0" fontId="29" fillId="0" borderId="0" xfId="4" applyFont="1"/>
    <xf numFmtId="0" fontId="33" fillId="0" borderId="0" xfId="5" applyFont="1"/>
    <xf numFmtId="0" fontId="34" fillId="0" borderId="15" xfId="4" applyFont="1" applyBorder="1" applyAlignment="1">
      <alignment horizontal="center" vertical="center" wrapText="1"/>
    </xf>
    <xf numFmtId="0" fontId="30" fillId="0" borderId="17" xfId="4" applyFont="1" applyBorder="1" applyAlignment="1">
      <alignment horizontal="center" vertical="center"/>
    </xf>
    <xf numFmtId="0" fontId="30" fillId="0" borderId="18" xfId="4" applyFont="1" applyBorder="1" applyAlignment="1">
      <alignment horizontal="center" vertical="center"/>
    </xf>
    <xf numFmtId="0" fontId="30" fillId="0" borderId="19" xfId="4" applyFont="1" applyBorder="1" applyAlignment="1">
      <alignment horizontal="center" vertical="center"/>
    </xf>
    <xf numFmtId="0" fontId="30" fillId="0" borderId="20" xfId="4" applyFont="1" applyBorder="1" applyAlignment="1">
      <alignment horizontal="center" vertical="center"/>
    </xf>
    <xf numFmtId="0" fontId="30" fillId="0" borderId="23" xfId="4" applyFont="1" applyBorder="1" applyAlignment="1">
      <alignment horizontal="center" vertical="center"/>
    </xf>
    <xf numFmtId="0" fontId="34" fillId="0" borderId="18" xfId="4" applyFont="1" applyBorder="1"/>
    <xf numFmtId="170" fontId="30" fillId="0" borderId="18" xfId="4" applyNumberFormat="1" applyFont="1" applyBorder="1" applyAlignment="1">
      <alignment horizontal="right"/>
    </xf>
    <xf numFmtId="0" fontId="36" fillId="0" borderId="11" xfId="4" applyFont="1" applyBorder="1" applyAlignment="1">
      <alignment horizontal="center" vertical="center" wrapText="1"/>
    </xf>
    <xf numFmtId="0" fontId="36" fillId="0" borderId="12" xfId="4" applyFont="1" applyBorder="1" applyAlignment="1">
      <alignment horizontal="center" vertical="center" wrapText="1"/>
    </xf>
    <xf numFmtId="0" fontId="36" fillId="0" borderId="13" xfId="4" applyFont="1" applyBorder="1" applyAlignment="1">
      <alignment horizontal="center" vertical="center" wrapText="1"/>
    </xf>
    <xf numFmtId="0" fontId="37" fillId="0" borderId="17" xfId="4" applyFont="1" applyBorder="1" applyAlignment="1">
      <alignment horizontal="center" vertical="center"/>
    </xf>
    <xf numFmtId="0" fontId="37" fillId="0" borderId="18" xfId="4" applyFont="1" applyBorder="1" applyAlignment="1">
      <alignment horizontal="center" vertical="center"/>
    </xf>
    <xf numFmtId="0" fontId="37" fillId="0" borderId="19" xfId="4" applyFont="1" applyBorder="1" applyAlignment="1">
      <alignment horizontal="center" vertical="center"/>
    </xf>
    <xf numFmtId="0" fontId="37" fillId="0" borderId="11" xfId="4" applyFont="1" applyBorder="1" applyAlignment="1">
      <alignment horizontal="center" vertical="center"/>
    </xf>
    <xf numFmtId="0" fontId="37" fillId="0" borderId="12" xfId="4" applyFont="1" applyBorder="1"/>
    <xf numFmtId="170" fontId="37" fillId="0" borderId="13" xfId="6" applyNumberFormat="1" applyFont="1" applyFill="1" applyBorder="1" applyProtection="1">
      <protection locked="0"/>
    </xf>
    <xf numFmtId="0" fontId="37" fillId="0" borderId="23" xfId="4" applyFont="1" applyBorder="1" applyAlignment="1">
      <alignment horizontal="center" vertical="center"/>
    </xf>
    <xf numFmtId="0" fontId="37" fillId="0" borderId="1" xfId="4" applyFont="1" applyBorder="1"/>
    <xf numFmtId="170" fontId="37" fillId="0" borderId="24" xfId="6" applyNumberFormat="1" applyFont="1" applyFill="1" applyBorder="1" applyProtection="1">
      <protection locked="0"/>
    </xf>
    <xf numFmtId="0" fontId="37" fillId="0" borderId="1" xfId="4" applyFont="1" applyBorder="1" applyAlignment="1">
      <alignment wrapText="1"/>
    </xf>
    <xf numFmtId="0" fontId="37" fillId="0" borderId="14" xfId="4" applyFont="1" applyBorder="1" applyAlignment="1">
      <alignment horizontal="center" vertical="center"/>
    </xf>
    <xf numFmtId="0" fontId="37" fillId="0" borderId="15" xfId="4" applyFont="1" applyBorder="1"/>
    <xf numFmtId="170" fontId="37" fillId="0" borderId="16" xfId="6" applyNumberFormat="1" applyFont="1" applyFill="1" applyBorder="1" applyProtection="1">
      <protection locked="0"/>
    </xf>
    <xf numFmtId="170" fontId="36" fillId="0" borderId="19" xfId="6" applyNumberFormat="1" applyFont="1" applyFill="1" applyBorder="1" applyProtection="1"/>
    <xf numFmtId="0" fontId="12" fillId="0" borderId="0" xfId="0" applyFont="1" applyAlignment="1">
      <alignment vertical="top"/>
    </xf>
    <xf numFmtId="169" fontId="31" fillId="0" borderId="0" xfId="4" applyNumberFormat="1" applyFont="1" applyAlignment="1">
      <alignment vertical="center" wrapText="1"/>
    </xf>
    <xf numFmtId="0" fontId="32" fillId="0" borderId="0" xfId="7" applyAlignment="1">
      <alignment horizontal="center" vertical="center" wrapText="1"/>
    </xf>
    <xf numFmtId="0" fontId="32" fillId="0" borderId="0" xfId="7" applyAlignment="1">
      <alignment vertical="center" wrapText="1"/>
    </xf>
    <xf numFmtId="169" fontId="41" fillId="0" borderId="0" xfId="7" applyNumberFormat="1" applyFont="1" applyAlignment="1">
      <alignment vertical="center" wrapText="1"/>
    </xf>
    <xf numFmtId="0" fontId="43" fillId="0" borderId="17" xfId="7" applyFont="1" applyBorder="1" applyAlignment="1">
      <alignment horizontal="center" vertical="center" wrapText="1"/>
    </xf>
    <xf numFmtId="0" fontId="43" fillId="0" borderId="18" xfId="7" applyFont="1" applyBorder="1" applyAlignment="1">
      <alignment horizontal="center" vertical="center" wrapText="1"/>
    </xf>
    <xf numFmtId="0" fontId="43" fillId="0" borderId="19" xfId="7" applyFont="1" applyBorder="1" applyAlignment="1">
      <alignment horizontal="center" vertical="center" wrapText="1"/>
    </xf>
    <xf numFmtId="0" fontId="44" fillId="0" borderId="0" xfId="7" applyFont="1" applyAlignment="1">
      <alignment horizontal="center" vertical="center" wrapText="1"/>
    </xf>
    <xf numFmtId="0" fontId="45" fillId="0" borderId="17" xfId="7" applyFont="1" applyBorder="1" applyAlignment="1">
      <alignment horizontal="center" vertical="center" wrapText="1"/>
    </xf>
    <xf numFmtId="0" fontId="45" fillId="0" borderId="18" xfId="7" applyFont="1" applyBorder="1" applyAlignment="1">
      <alignment horizontal="center" vertical="center" wrapText="1"/>
    </xf>
    <xf numFmtId="0" fontId="45" fillId="0" borderId="19" xfId="7" applyFont="1" applyBorder="1" applyAlignment="1">
      <alignment horizontal="center" vertical="center" wrapText="1"/>
    </xf>
    <xf numFmtId="0" fontId="37" fillId="0" borderId="11" xfId="7" applyFont="1" applyBorder="1" applyAlignment="1">
      <alignment horizontal="center" vertical="center" wrapText="1"/>
    </xf>
    <xf numFmtId="0" fontId="46" fillId="0" borderId="10" xfId="7" applyFont="1" applyBorder="1" applyAlignment="1">
      <alignment horizontal="left" vertical="center" wrapText="1" indent="1"/>
    </xf>
    <xf numFmtId="169" fontId="37" fillId="0" borderId="10" xfId="7" applyNumberFormat="1" applyFont="1" applyBorder="1" applyAlignment="1" applyProtection="1">
      <alignment horizontal="right" vertical="center" wrapText="1" indent="1"/>
      <protection locked="0"/>
    </xf>
    <xf numFmtId="169" fontId="37" fillId="0" borderId="22" xfId="7" applyNumberFormat="1" applyFont="1" applyBorder="1" applyAlignment="1" applyProtection="1">
      <alignment horizontal="right" vertical="center" wrapText="1" indent="1"/>
      <protection locked="0"/>
    </xf>
    <xf numFmtId="0" fontId="37" fillId="0" borderId="23" xfId="7" applyFont="1" applyBorder="1" applyAlignment="1">
      <alignment horizontal="center" vertical="center" wrapText="1"/>
    </xf>
    <xf numFmtId="0" fontId="46" fillId="0" borderId="2" xfId="7" applyFont="1" applyBorder="1" applyAlignment="1">
      <alignment horizontal="left" vertical="center" wrapText="1" indent="1"/>
    </xf>
    <xf numFmtId="169" fontId="37" fillId="0" borderId="2" xfId="7" applyNumberFormat="1" applyFont="1" applyBorder="1" applyAlignment="1" applyProtection="1">
      <alignment horizontal="right" vertical="center" wrapText="1" indent="1"/>
      <protection locked="0"/>
    </xf>
    <xf numFmtId="169" fontId="37" fillId="0" borderId="24" xfId="7" applyNumberFormat="1" applyFont="1" applyBorder="1" applyAlignment="1" applyProtection="1">
      <alignment horizontal="right" vertical="center" wrapText="1" indent="1"/>
      <protection locked="0"/>
    </xf>
    <xf numFmtId="0" fontId="46" fillId="0" borderId="2" xfId="7" applyFont="1" applyBorder="1" applyAlignment="1">
      <alignment horizontal="left" vertical="center" wrapText="1" indent="8"/>
    </xf>
    <xf numFmtId="0" fontId="36" fillId="0" borderId="17" xfId="7" applyFont="1" applyBorder="1" applyAlignment="1">
      <alignment horizontal="center" vertical="center" wrapText="1"/>
    </xf>
    <xf numFmtId="0" fontId="38" fillId="0" borderId="26" xfId="7" applyFont="1" applyBorder="1" applyAlignment="1">
      <alignment vertical="center" wrapText="1"/>
    </xf>
    <xf numFmtId="169" fontId="36" fillId="0" borderId="27" xfId="7" applyNumberFormat="1" applyFont="1" applyBorder="1" applyAlignment="1">
      <alignment vertical="center" wrapText="1"/>
    </xf>
    <xf numFmtId="0" fontId="32" fillId="0" borderId="0" xfId="7" applyAlignment="1">
      <alignment horizontal="right" vertical="center" wrapText="1"/>
    </xf>
    <xf numFmtId="0" fontId="12" fillId="0" borderId="0" xfId="0" applyFont="1" applyAlignment="1" applyProtection="1">
      <alignment vertical="top"/>
      <protection locked="0"/>
    </xf>
    <xf numFmtId="170" fontId="30" fillId="0" borderId="21" xfId="6" applyNumberFormat="1" applyFont="1" applyFill="1" applyBorder="1" applyAlignment="1" applyProtection="1">
      <alignment horizontal="right" vertical="center"/>
      <protection locked="0"/>
    </xf>
    <xf numFmtId="170" fontId="30" fillId="0" borderId="22" xfId="6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0" fillId="0" borderId="29" xfId="4" applyFont="1" applyBorder="1" applyAlignment="1">
      <alignment horizontal="center" vertical="center"/>
    </xf>
    <xf numFmtId="0" fontId="30" fillId="0" borderId="21" xfId="4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6" borderId="0" xfId="0" applyNumberFormat="1" applyFont="1" applyFill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9" fontId="3" fillId="6" borderId="0" xfId="0" applyNumberFormat="1" applyFont="1" applyFill="1" applyAlignment="1">
      <alignment horizontal="center" vertical="center"/>
    </xf>
    <xf numFmtId="3" fontId="3" fillId="6" borderId="1" xfId="0" applyNumberFormat="1" applyFont="1" applyFill="1" applyBorder="1" applyAlignment="1">
      <alignment horizontal="right" vertical="center"/>
    </xf>
    <xf numFmtId="9" fontId="3" fillId="6" borderId="4" xfId="0" applyNumberFormat="1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/>
    </xf>
    <xf numFmtId="9" fontId="3" fillId="5" borderId="4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49" fontId="8" fillId="5" borderId="4" xfId="0" quotePrefix="1" applyNumberFormat="1" applyFont="1" applyFill="1" applyBorder="1" applyAlignment="1">
      <alignment horizontal="center" vertical="center"/>
    </xf>
    <xf numFmtId="49" fontId="8" fillId="5" borderId="2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49" fontId="10" fillId="0" borderId="4" xfId="0" quotePrefix="1" applyNumberFormat="1" applyFont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49" fontId="8" fillId="0" borderId="4" xfId="0" quotePrefix="1" applyNumberFormat="1" applyFont="1" applyBorder="1" applyAlignment="1">
      <alignment horizontal="center" vertical="center"/>
    </xf>
    <xf numFmtId="49" fontId="8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167" fontId="8" fillId="5" borderId="4" xfId="0" applyNumberFormat="1" applyFont="1" applyFill="1" applyBorder="1" applyAlignment="1">
      <alignment vertical="center"/>
    </xf>
    <xf numFmtId="167" fontId="8" fillId="5" borderId="3" xfId="0" applyNumberFormat="1" applyFont="1" applyFill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7" fontId="10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9" fontId="3" fillId="7" borderId="4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center" vertical="center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3" xfId="0" applyFont="1" applyBorder="1"/>
    <xf numFmtId="0" fontId="14" fillId="0" borderId="2" xfId="0" applyFont="1" applyBorder="1"/>
    <xf numFmtId="0" fontId="12" fillId="0" borderId="0" xfId="0" applyFont="1" applyAlignment="1" applyProtection="1">
      <alignment horizontal="right" vertical="top"/>
      <protection locked="0"/>
    </xf>
    <xf numFmtId="166" fontId="11" fillId="0" borderId="5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/>
    <xf numFmtId="166" fontId="2" fillId="0" borderId="9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3" fillId="0" borderId="3" xfId="0" applyFont="1" applyBorder="1" applyAlignment="1">
      <alignment horizontal="right"/>
    </xf>
    <xf numFmtId="0" fontId="4" fillId="0" borderId="3" xfId="0" applyFont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9" fontId="3" fillId="4" borderId="4" xfId="0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3" fillId="3" borderId="4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quotePrefix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quotePrefix="1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quotePrefix="1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4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/>
    </xf>
    <xf numFmtId="3" fontId="5" fillId="6" borderId="3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3" fontId="3" fillId="6" borderId="4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3" fontId="3" fillId="6" borderId="0" xfId="0" applyNumberFormat="1" applyFont="1" applyFill="1" applyAlignment="1">
      <alignment vertical="center"/>
    </xf>
    <xf numFmtId="3" fontId="22" fillId="0" borderId="4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3" fontId="12" fillId="0" borderId="4" xfId="0" applyNumberFormat="1" applyFont="1" applyBorder="1" applyAlignment="1" applyProtection="1">
      <alignment horizontal="right" vertical="center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0" borderId="2" xfId="0" applyNumberFormat="1" applyFont="1" applyBorder="1" applyAlignment="1" applyProtection="1">
      <alignment horizontal="right" vertical="center"/>
      <protection locked="0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3" fontId="12" fillId="7" borderId="3" xfId="0" applyNumberFormat="1" applyFont="1" applyFill="1" applyBorder="1" applyAlignment="1" applyProtection="1">
      <alignment horizontal="center" vertical="center"/>
      <protection locked="0"/>
    </xf>
    <xf numFmtId="3" fontId="12" fillId="7" borderId="2" xfId="0" applyNumberFormat="1" applyFont="1" applyFill="1" applyBorder="1" applyAlignment="1" applyProtection="1">
      <alignment horizontal="center" vertical="center"/>
      <protection locked="0"/>
    </xf>
    <xf numFmtId="9" fontId="12" fillId="7" borderId="4" xfId="0" quotePrefix="1" applyNumberFormat="1" applyFont="1" applyFill="1" applyBorder="1" applyAlignment="1">
      <alignment horizontal="center" vertical="center"/>
    </xf>
    <xf numFmtId="9" fontId="12" fillId="7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3" fontId="12" fillId="0" borderId="3" xfId="0" applyNumberFormat="1" applyFont="1" applyBorder="1" applyAlignment="1" applyProtection="1">
      <alignment horizontal="center" vertical="center"/>
      <protection locked="0"/>
    </xf>
    <xf numFmtId="3" fontId="12" fillId="0" borderId="2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9" fontId="12" fillId="0" borderId="4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9" fontId="6" fillId="0" borderId="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2" fillId="7" borderId="4" xfId="0" applyNumberFormat="1" applyFont="1" applyFill="1" applyBorder="1" applyAlignment="1" applyProtection="1">
      <alignment horizontal="right" vertical="center"/>
      <protection locked="0"/>
    </xf>
    <xf numFmtId="3" fontId="2" fillId="7" borderId="3" xfId="0" applyNumberFormat="1" applyFont="1" applyFill="1" applyBorder="1" applyAlignment="1" applyProtection="1">
      <alignment horizontal="right" vertical="center"/>
      <protection locked="0"/>
    </xf>
    <xf numFmtId="3" fontId="2" fillId="7" borderId="2" xfId="0" applyNumberFormat="1" applyFont="1" applyFill="1" applyBorder="1" applyAlignment="1" applyProtection="1">
      <alignment horizontal="right" vertical="center"/>
      <protection locked="0"/>
    </xf>
    <xf numFmtId="3" fontId="2" fillId="7" borderId="4" xfId="0" applyNumberFormat="1" applyFont="1" applyFill="1" applyBorder="1" applyAlignment="1" applyProtection="1">
      <alignment horizontal="center" vertical="center"/>
      <protection locked="0"/>
    </xf>
    <xf numFmtId="3" fontId="2" fillId="7" borderId="3" xfId="0" applyNumberFormat="1" applyFont="1" applyFill="1" applyBorder="1" applyAlignment="1" applyProtection="1">
      <alignment horizontal="center" vertical="center"/>
      <protection locked="0"/>
    </xf>
    <xf numFmtId="3" fontId="2" fillId="7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3" fontId="22" fillId="0" borderId="1" xfId="0" applyNumberFormat="1" applyFont="1" applyBorder="1" applyAlignment="1">
      <alignment horizontal="right" vertical="center"/>
    </xf>
    <xf numFmtId="3" fontId="3" fillId="7" borderId="4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  <protection locked="0"/>
    </xf>
    <xf numFmtId="9" fontId="12" fillId="7" borderId="2" xfId="0" quotePrefix="1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>
      <alignment horizontal="right" vertical="center"/>
    </xf>
    <xf numFmtId="3" fontId="3" fillId="9" borderId="4" xfId="0" applyNumberFormat="1" applyFont="1" applyFill="1" applyBorder="1" applyAlignment="1">
      <alignment horizontal="right" vertical="center"/>
    </xf>
    <xf numFmtId="3" fontId="3" fillId="9" borderId="3" xfId="0" applyNumberFormat="1" applyFont="1" applyFill="1" applyBorder="1" applyAlignment="1">
      <alignment horizontal="right" vertical="center"/>
    </xf>
    <xf numFmtId="3" fontId="3" fillId="9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right" vertical="center"/>
    </xf>
    <xf numFmtId="3" fontId="5" fillId="10" borderId="3" xfId="0" applyNumberFormat="1" applyFont="1" applyFill="1" applyBorder="1" applyAlignment="1">
      <alignment horizontal="right" vertical="center"/>
    </xf>
    <xf numFmtId="3" fontId="5" fillId="10" borderId="2" xfId="0" applyNumberFormat="1" applyFont="1" applyFill="1" applyBorder="1" applyAlignment="1">
      <alignment horizontal="right" vertical="center"/>
    </xf>
    <xf numFmtId="9" fontId="5" fillId="6" borderId="4" xfId="0" applyNumberFormat="1" applyFont="1" applyFill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24" fillId="0" borderId="4" xfId="0" quotePrefix="1" applyFont="1" applyBorder="1" applyAlignment="1">
      <alignment horizontal="left" vertical="center" wrapText="1"/>
    </xf>
    <xf numFmtId="0" fontId="12" fillId="0" borderId="0" xfId="0" applyFont="1" applyAlignment="1">
      <alignment horizontal="right" vertical="top"/>
    </xf>
    <xf numFmtId="3" fontId="12" fillId="7" borderId="4" xfId="0" applyNumberFormat="1" applyFont="1" applyFill="1" applyBorder="1" applyAlignment="1" applyProtection="1">
      <alignment horizontal="right" vertical="center"/>
      <protection locked="0"/>
    </xf>
    <xf numFmtId="3" fontId="12" fillId="7" borderId="3" xfId="0" applyNumberFormat="1" applyFont="1" applyFill="1" applyBorder="1" applyAlignment="1" applyProtection="1">
      <alignment horizontal="right" vertical="center"/>
      <protection locked="0"/>
    </xf>
    <xf numFmtId="3" fontId="12" fillId="7" borderId="2" xfId="0" applyNumberFormat="1" applyFont="1" applyFill="1" applyBorder="1" applyAlignment="1" applyProtection="1">
      <alignment horizontal="right" vertical="center"/>
      <protection locked="0"/>
    </xf>
    <xf numFmtId="3" fontId="2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3" fillId="10" borderId="1" xfId="0" applyNumberFormat="1" applyFont="1" applyFill="1" applyBorder="1" applyAlignment="1">
      <alignment horizontal="right" vertical="center"/>
    </xf>
    <xf numFmtId="3" fontId="6" fillId="7" borderId="4" xfId="0" applyNumberFormat="1" applyFont="1" applyFill="1" applyBorder="1" applyAlignment="1" applyProtection="1">
      <alignment horizontal="right" vertical="center"/>
      <protection locked="0"/>
    </xf>
    <xf numFmtId="3" fontId="6" fillId="7" borderId="3" xfId="0" applyNumberFormat="1" applyFont="1" applyFill="1" applyBorder="1" applyAlignment="1" applyProtection="1">
      <alignment horizontal="right" vertical="center"/>
      <protection locked="0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166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1" fontId="2" fillId="0" borderId="4" xfId="10" applyNumberFormat="1" applyFont="1" applyFill="1" applyBorder="1" applyAlignment="1">
      <alignment horizontal="center" vertical="center"/>
    </xf>
    <xf numFmtId="171" fontId="2" fillId="0" borderId="3" xfId="10" applyNumberFormat="1" applyFont="1" applyFill="1" applyBorder="1" applyAlignment="1">
      <alignment horizontal="center" vertical="center"/>
    </xf>
    <xf numFmtId="171" fontId="2" fillId="0" borderId="2" xfId="10" applyNumberFormat="1" applyFont="1" applyFill="1" applyBorder="1" applyAlignment="1">
      <alignment horizontal="center" vertical="center"/>
    </xf>
    <xf numFmtId="171" fontId="2" fillId="0" borderId="4" xfId="10" applyNumberFormat="1" applyFont="1" applyFill="1" applyBorder="1" applyAlignment="1">
      <alignment horizontal="right" vertical="center"/>
    </xf>
    <xf numFmtId="171" fontId="2" fillId="0" borderId="3" xfId="10" applyNumberFormat="1" applyFont="1" applyFill="1" applyBorder="1" applyAlignment="1">
      <alignment horizontal="right" vertical="center"/>
    </xf>
    <xf numFmtId="171" fontId="2" fillId="0" borderId="2" xfId="1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166" fontId="19" fillId="0" borderId="5" xfId="0" applyNumberFormat="1" applyFont="1" applyBorder="1" applyAlignment="1">
      <alignment horizontal="center" vertical="center"/>
    </xf>
    <xf numFmtId="166" fontId="19" fillId="0" borderId="6" xfId="0" applyNumberFormat="1" applyFont="1" applyBorder="1" applyAlignment="1">
      <alignment horizontal="center" vertical="center"/>
    </xf>
    <xf numFmtId="166" fontId="19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4" borderId="4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4" fillId="0" borderId="11" xfId="4" applyFont="1" applyBorder="1" applyAlignment="1">
      <alignment horizontal="center" vertical="center" wrapText="1"/>
    </xf>
    <xf numFmtId="0" fontId="34" fillId="0" borderId="14" xfId="4" applyFont="1" applyBorder="1" applyAlignment="1">
      <alignment horizontal="center" vertical="center" wrapText="1"/>
    </xf>
    <xf numFmtId="0" fontId="34" fillId="0" borderId="12" xfId="4" applyFont="1" applyBorder="1" applyAlignment="1">
      <alignment horizontal="center" vertical="center" wrapText="1"/>
    </xf>
    <xf numFmtId="0" fontId="34" fillId="0" borderId="15" xfId="4" applyFont="1" applyBorder="1" applyAlignment="1">
      <alignment horizontal="center" vertical="center" wrapText="1"/>
    </xf>
    <xf numFmtId="0" fontId="34" fillId="0" borderId="13" xfId="4" applyFont="1" applyBorder="1" applyAlignment="1">
      <alignment horizontal="center" vertical="center" wrapText="1"/>
    </xf>
    <xf numFmtId="0" fontId="34" fillId="0" borderId="16" xfId="4" applyFont="1" applyBorder="1" applyAlignment="1">
      <alignment horizontal="center" vertical="center" wrapText="1"/>
    </xf>
    <xf numFmtId="0" fontId="34" fillId="0" borderId="28" xfId="4" applyFont="1" applyBorder="1" applyAlignment="1">
      <alignment horizontal="center" vertical="center" wrapText="1"/>
    </xf>
    <xf numFmtId="0" fontId="34" fillId="0" borderId="30" xfId="4" applyFont="1" applyBorder="1" applyAlignment="1">
      <alignment horizontal="center" vertical="center" wrapText="1"/>
    </xf>
    <xf numFmtId="0" fontId="34" fillId="0" borderId="31" xfId="4" applyFont="1" applyBorder="1" applyAlignment="1">
      <alignment horizontal="center" vertical="center" wrapText="1"/>
    </xf>
    <xf numFmtId="169" fontId="31" fillId="0" borderId="0" xfId="4" applyNumberFormat="1" applyFont="1" applyAlignment="1">
      <alignment horizontal="center" vertical="center" wrapText="1"/>
    </xf>
    <xf numFmtId="169" fontId="31" fillId="0" borderId="32" xfId="4" applyNumberFormat="1" applyFont="1" applyBorder="1" applyAlignment="1">
      <alignment horizontal="center" vertical="center" wrapText="1"/>
    </xf>
    <xf numFmtId="0" fontId="38" fillId="0" borderId="17" xfId="4" applyFont="1" applyBorder="1" applyAlignment="1">
      <alignment horizontal="left"/>
    </xf>
    <xf numFmtId="0" fontId="38" fillId="0" borderId="18" xfId="4" applyFont="1" applyBorder="1" applyAlignment="1">
      <alignment horizontal="left"/>
    </xf>
    <xf numFmtId="0" fontId="39" fillId="0" borderId="25" xfId="4" applyFont="1" applyBorder="1" applyAlignment="1">
      <alignment horizontal="justify" vertical="center" wrapText="1"/>
    </xf>
    <xf numFmtId="0" fontId="35" fillId="0" borderId="32" xfId="5" applyFont="1" applyBorder="1" applyAlignment="1">
      <alignment horizontal="right"/>
    </xf>
    <xf numFmtId="0" fontId="37" fillId="0" borderId="25" xfId="7" applyFont="1" applyBorder="1" applyAlignment="1">
      <alignment horizontal="justify" vertical="center" wrapText="1"/>
    </xf>
    <xf numFmtId="0" fontId="40" fillId="0" borderId="0" xfId="7" applyFont="1" applyAlignment="1">
      <alignment horizontal="center" vertical="center" wrapText="1"/>
    </xf>
    <xf numFmtId="169" fontId="42" fillId="0" borderId="32" xfId="7" applyNumberFormat="1" applyFont="1" applyBorder="1" applyAlignment="1">
      <alignment horizontal="right" vertical="center"/>
    </xf>
  </cellXfs>
  <cellStyles count="11">
    <cellStyle name="Ezres" xfId="10" builtinId="3"/>
    <cellStyle name="Ezres 2" xfId="6"/>
    <cellStyle name="Hiperhivatkozás" xfId="8"/>
    <cellStyle name="Már látott hiperhivatkozás" xfId="9"/>
    <cellStyle name="Normál" xfId="0" builtinId="0"/>
    <cellStyle name="Normál 2" xfId="1"/>
    <cellStyle name="Normál 3" xfId="2"/>
    <cellStyle name="Normál 4" xfId="3"/>
    <cellStyle name="Normál 5" xfId="7"/>
    <cellStyle name="Normál_KVRENMUNKA" xfId="4"/>
    <cellStyle name="Normál_Rendelet-tervezet mellékletei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Szürkeárnyalato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H228"/>
  <sheetViews>
    <sheetView showGridLines="0" view="pageBreakPreview" zoomScaleSheetLayoutView="100" workbookViewId="0">
      <pane xSplit="28" ySplit="7" topLeftCell="AD161" activePane="bottomRight" state="frozen"/>
      <selection sqref="A1:BH1"/>
      <selection pane="topRight" sqref="A1:BH1"/>
      <selection pane="bottomLeft" sqref="A1:BH1"/>
      <selection pane="bottomRight" activeCell="A2" sqref="A2:BH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33" width="2.7109375" style="1" customWidth="1"/>
    <col min="34" max="34" width="2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0" ht="28.5" customHeight="1" x14ac:dyDescent="0.2">
      <c r="A1" s="260" t="s">
        <v>950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</row>
    <row r="2" spans="1:60" ht="28.5" customHeight="1" x14ac:dyDescent="0.2">
      <c r="A2" s="261" t="s">
        <v>848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3"/>
    </row>
    <row r="3" spans="1:60" ht="15" customHeight="1" x14ac:dyDescent="0.2">
      <c r="A3" s="264" t="s">
        <v>602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6"/>
    </row>
    <row r="4" spans="1:60" ht="15.95" customHeight="1" x14ac:dyDescent="0.2">
      <c r="A4" s="267" t="s">
        <v>598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</row>
    <row r="5" spans="1:60" ht="15.95" customHeight="1" x14ac:dyDescent="0.2">
      <c r="A5" s="269" t="s">
        <v>441</v>
      </c>
      <c r="B5" s="269"/>
      <c r="C5" s="270" t="s">
        <v>26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 t="s">
        <v>442</v>
      </c>
      <c r="AD5" s="271"/>
      <c r="AE5" s="272" t="s">
        <v>466</v>
      </c>
      <c r="AF5" s="272"/>
      <c r="AG5" s="272"/>
      <c r="AH5" s="272"/>
      <c r="AI5" s="272"/>
      <c r="AJ5" s="272"/>
      <c r="AK5" s="272"/>
      <c r="AL5" s="272"/>
      <c r="AM5" s="273" t="s">
        <v>600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5"/>
      <c r="BC5" s="276" t="s">
        <v>438</v>
      </c>
      <c r="BD5" s="276"/>
      <c r="BE5" s="276"/>
      <c r="BF5" s="276"/>
      <c r="BG5" s="276" t="s">
        <v>439</v>
      </c>
      <c r="BH5" s="276"/>
    </row>
    <row r="6" spans="1:60" ht="39.75" customHeight="1" x14ac:dyDescent="0.2">
      <c r="A6" s="269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82" t="s">
        <v>464</v>
      </c>
      <c r="AF6" s="283"/>
      <c r="AG6" s="283"/>
      <c r="AH6" s="283"/>
      <c r="AI6" s="282" t="s">
        <v>465</v>
      </c>
      <c r="AJ6" s="283"/>
      <c r="AK6" s="283"/>
      <c r="AL6" s="283"/>
      <c r="AM6" s="257" t="s">
        <v>467</v>
      </c>
      <c r="AN6" s="258"/>
      <c r="AO6" s="258"/>
      <c r="AP6" s="259"/>
      <c r="AQ6" s="257" t="s">
        <v>470</v>
      </c>
      <c r="AR6" s="258"/>
      <c r="AS6" s="258"/>
      <c r="AT6" s="259"/>
      <c r="AU6" s="257" t="s">
        <v>468</v>
      </c>
      <c r="AV6" s="258"/>
      <c r="AW6" s="258"/>
      <c r="AX6" s="259"/>
      <c r="AY6" s="257" t="s">
        <v>469</v>
      </c>
      <c r="AZ6" s="258"/>
      <c r="BA6" s="258"/>
      <c r="BB6" s="259"/>
      <c r="BC6" s="276"/>
      <c r="BD6" s="276"/>
      <c r="BE6" s="276"/>
      <c r="BF6" s="276"/>
      <c r="BG6" s="276"/>
      <c r="BH6" s="276"/>
    </row>
    <row r="7" spans="1:60" x14ac:dyDescent="0.2">
      <c r="A7" s="280" t="s">
        <v>176</v>
      </c>
      <c r="B7" s="281"/>
      <c r="C7" s="277" t="s">
        <v>177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7" t="s">
        <v>178</v>
      </c>
      <c r="AD7" s="278"/>
      <c r="AE7" s="277" t="s">
        <v>175</v>
      </c>
      <c r="AF7" s="278"/>
      <c r="AG7" s="278"/>
      <c r="AH7" s="279"/>
      <c r="AI7" s="277" t="s">
        <v>440</v>
      </c>
      <c r="AJ7" s="278"/>
      <c r="AK7" s="278"/>
      <c r="AL7" s="279"/>
      <c r="AM7" s="277" t="s">
        <v>543</v>
      </c>
      <c r="AN7" s="278"/>
      <c r="AO7" s="278"/>
      <c r="AP7" s="279"/>
      <c r="AQ7" s="277" t="s">
        <v>544</v>
      </c>
      <c r="AR7" s="278"/>
      <c r="AS7" s="278"/>
      <c r="AT7" s="279"/>
      <c r="AU7" s="277" t="s">
        <v>557</v>
      </c>
      <c r="AV7" s="278"/>
      <c r="AW7" s="278"/>
      <c r="AX7" s="279"/>
      <c r="AY7" s="277" t="s">
        <v>558</v>
      </c>
      <c r="AZ7" s="278"/>
      <c r="BA7" s="278"/>
      <c r="BB7" s="279"/>
      <c r="BC7" s="277" t="s">
        <v>559</v>
      </c>
      <c r="BD7" s="278"/>
      <c r="BE7" s="278"/>
      <c r="BF7" s="279"/>
      <c r="BG7" s="277" t="s">
        <v>560</v>
      </c>
      <c r="BH7" s="279"/>
    </row>
    <row r="8" spans="1:60" ht="20.100000000000001" customHeight="1" x14ac:dyDescent="0.2">
      <c r="A8" s="227" t="s">
        <v>0</v>
      </c>
      <c r="B8" s="221"/>
      <c r="C8" s="217" t="s">
        <v>242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9"/>
      <c r="AC8" s="255" t="s">
        <v>243</v>
      </c>
      <c r="AD8" s="256"/>
      <c r="AE8" s="161">
        <f>VLOOKUP($AC8,'04'!$AC$8:$BH$253,3,FALSE)+VLOOKUP($AC8,'05'!$AC$8:$BH$229,3,FALSE)+VLOOKUP($AC8,'06'!$AC$8:$BP$241,3,FALSE)</f>
        <v>18196495</v>
      </c>
      <c r="AF8" s="162"/>
      <c r="AG8" s="162"/>
      <c r="AH8" s="163"/>
      <c r="AI8" s="161">
        <f>VLOOKUP($AC8,'04'!$AC$8:$BH$253,7,FALSE)+VLOOKUP($AC8,'05'!$AC$8:$BH$229,7,FALSE)+VLOOKUP($AC8,'06'!$AC$8:$BP$241,7,FALSE)</f>
        <v>18196495</v>
      </c>
      <c r="AJ8" s="162"/>
      <c r="AK8" s="162"/>
      <c r="AL8" s="163"/>
      <c r="AM8" s="161">
        <f>VLOOKUP($AC8,'04'!$AC$8:$BH$253,11,FALSE)+VLOOKUP($AC8,'05'!$AC$8:$BH$229,11,FALSE)+VLOOKUP($AC8,'06'!$AC$8:$BP$241,11,FALSE)</f>
        <v>0</v>
      </c>
      <c r="AN8" s="162"/>
      <c r="AO8" s="162"/>
      <c r="AP8" s="163"/>
      <c r="AQ8" s="211" t="s">
        <v>599</v>
      </c>
      <c r="AR8" s="212"/>
      <c r="AS8" s="212"/>
      <c r="AT8" s="213"/>
      <c r="AU8" s="161">
        <f>VLOOKUP($AC8,'04'!$AC$8:$BH$253,19,FALSE)+VLOOKUP($AC8,'05'!$AC$8:$BH$229,19,FALSE)+VLOOKUP($AC8,'06'!$AC$8:$BP$241,19,FALSE)</f>
        <v>0</v>
      </c>
      <c r="AV8" s="162"/>
      <c r="AW8" s="162"/>
      <c r="AX8" s="163"/>
      <c r="AY8" s="211" t="s">
        <v>599</v>
      </c>
      <c r="AZ8" s="212"/>
      <c r="BA8" s="212"/>
      <c r="BB8" s="213"/>
      <c r="BC8" s="161">
        <f>VLOOKUP($AC8,'04'!$AC$8:$BH$253,27,FALSE)+VLOOKUP($AC8,'05'!$AC$8:$BH$229,27,FALSE)+VLOOKUP($AC8,'06'!$AC$8:$BP$241,27,FALSE)</f>
        <v>0</v>
      </c>
      <c r="BD8" s="162"/>
      <c r="BE8" s="162"/>
      <c r="BF8" s="163"/>
      <c r="BG8" s="251">
        <f>IF(AI8&gt;0,BC8/AI8,"n.é.")</f>
        <v>0</v>
      </c>
      <c r="BH8" s="252"/>
    </row>
    <row r="9" spans="1:60" ht="20.100000000000001" customHeight="1" x14ac:dyDescent="0.2">
      <c r="A9" s="227" t="s">
        <v>1</v>
      </c>
      <c r="B9" s="221"/>
      <c r="C9" s="175" t="s">
        <v>244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255" t="s">
        <v>245</v>
      </c>
      <c r="AD9" s="256"/>
      <c r="AE9" s="161">
        <f>VLOOKUP($AC9,'04'!$AC$8:$BH$253,3,FALSE)+VLOOKUP($AC9,'05'!$AC$8:$BH$229,3,FALSE)+VLOOKUP($AC9,'06'!$AC$8:$BP$241,3,FALSE)</f>
        <v>34269990</v>
      </c>
      <c r="AF9" s="162"/>
      <c r="AG9" s="162"/>
      <c r="AH9" s="163"/>
      <c r="AI9" s="161">
        <f>VLOOKUP($AC9,'04'!$AC$8:$BH$253,7,FALSE)+VLOOKUP($AC9,'05'!$AC$8:$BH$229,7,FALSE)+VLOOKUP($AC9,'06'!$AC$8:$BP$241,7,FALSE)</f>
        <v>32179940</v>
      </c>
      <c r="AJ9" s="162"/>
      <c r="AK9" s="162"/>
      <c r="AL9" s="163"/>
      <c r="AM9" s="161">
        <f>VLOOKUP($AC9,'04'!$AC$8:$BH$253,11,FALSE)+VLOOKUP($AC9,'05'!$AC$8:$BH$229,11,FALSE)+VLOOKUP($AC9,'06'!$AC$8:$BP$241,11,FALSE)</f>
        <v>0</v>
      </c>
      <c r="AN9" s="162"/>
      <c r="AO9" s="162"/>
      <c r="AP9" s="163"/>
      <c r="AQ9" s="211" t="s">
        <v>599</v>
      </c>
      <c r="AR9" s="212"/>
      <c r="AS9" s="212"/>
      <c r="AT9" s="213"/>
      <c r="AU9" s="161">
        <f>VLOOKUP($AC9,'04'!$AC$8:$BH$253,19,FALSE)+VLOOKUP($AC9,'05'!$AC$8:$BH$229,19,FALSE)+VLOOKUP($AC9,'06'!$AC$8:$BP$241,19,FALSE)</f>
        <v>0</v>
      </c>
      <c r="AV9" s="162"/>
      <c r="AW9" s="162"/>
      <c r="AX9" s="163"/>
      <c r="AY9" s="211" t="s">
        <v>599</v>
      </c>
      <c r="AZ9" s="212"/>
      <c r="BA9" s="212"/>
      <c r="BB9" s="213"/>
      <c r="BC9" s="161">
        <f>VLOOKUP($AC9,'04'!$AC$8:$BH$253,27,FALSE)+VLOOKUP($AC9,'05'!$AC$8:$BH$229,27,FALSE)+VLOOKUP($AC9,'06'!$AC$8:$BP$241,27,FALSE)</f>
        <v>0</v>
      </c>
      <c r="BD9" s="162"/>
      <c r="BE9" s="162"/>
      <c r="BF9" s="163"/>
      <c r="BG9" s="251">
        <f t="shared" ref="BG9:BG70" si="0">IF(AI9&gt;0,BC9/AI9,"n.é.")</f>
        <v>0</v>
      </c>
      <c r="BH9" s="252"/>
    </row>
    <row r="10" spans="1:60" ht="20.100000000000001" customHeight="1" x14ac:dyDescent="0.2">
      <c r="A10" s="227" t="s">
        <v>2</v>
      </c>
      <c r="B10" s="221"/>
      <c r="C10" s="175" t="s">
        <v>246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255" t="s">
        <v>247</v>
      </c>
      <c r="AD10" s="256"/>
      <c r="AE10" s="161">
        <f>VLOOKUP($AC10,'04'!$AC$8:$BH$253,3,FALSE)+VLOOKUP($AC10,'05'!$AC$8:$BH$229,3,FALSE)+VLOOKUP($AC10,'06'!$AC$8:$BP$241,3,FALSE)</f>
        <v>40757156</v>
      </c>
      <c r="AF10" s="162"/>
      <c r="AG10" s="162"/>
      <c r="AH10" s="163"/>
      <c r="AI10" s="161">
        <f>VLOOKUP($AC10,'04'!$AC$8:$BH$253,7,FALSE)+VLOOKUP($AC10,'05'!$AC$8:$BH$229,7,FALSE)+VLOOKUP($AC10,'06'!$AC$8:$BP$241,7,FALSE)</f>
        <v>40952156</v>
      </c>
      <c r="AJ10" s="162"/>
      <c r="AK10" s="162"/>
      <c r="AL10" s="163"/>
      <c r="AM10" s="161">
        <f>VLOOKUP($AC10,'04'!$AC$8:$BH$253,11,FALSE)+VLOOKUP($AC10,'05'!$AC$8:$BH$229,11,FALSE)+VLOOKUP($AC10,'06'!$AC$8:$BP$241,11,FALSE)</f>
        <v>0</v>
      </c>
      <c r="AN10" s="162"/>
      <c r="AO10" s="162"/>
      <c r="AP10" s="163"/>
      <c r="AQ10" s="211" t="s">
        <v>599</v>
      </c>
      <c r="AR10" s="212"/>
      <c r="AS10" s="212"/>
      <c r="AT10" s="213"/>
      <c r="AU10" s="161">
        <f>VLOOKUP($AC10,'04'!$AC$8:$BH$253,19,FALSE)+VLOOKUP($AC10,'05'!$AC$8:$BH$229,19,FALSE)+VLOOKUP($AC10,'06'!$AC$8:$BP$241,19,FALSE)</f>
        <v>0</v>
      </c>
      <c r="AV10" s="162"/>
      <c r="AW10" s="162"/>
      <c r="AX10" s="163"/>
      <c r="AY10" s="211" t="s">
        <v>599</v>
      </c>
      <c r="AZ10" s="212"/>
      <c r="BA10" s="212"/>
      <c r="BB10" s="213"/>
      <c r="BC10" s="161">
        <f>VLOOKUP($AC10,'04'!$AC$8:$BH$253,27,FALSE)+VLOOKUP($AC10,'05'!$AC$8:$BH$229,27,FALSE)+VLOOKUP($AC10,'06'!$AC$8:$BP$241,27,FALSE)</f>
        <v>0</v>
      </c>
      <c r="BD10" s="162"/>
      <c r="BE10" s="162"/>
      <c r="BF10" s="163"/>
      <c r="BG10" s="251">
        <f t="shared" si="0"/>
        <v>0</v>
      </c>
      <c r="BH10" s="252"/>
    </row>
    <row r="11" spans="1:60" ht="20.100000000000001" customHeight="1" x14ac:dyDescent="0.2">
      <c r="A11" s="227" t="s">
        <v>3</v>
      </c>
      <c r="B11" s="221"/>
      <c r="C11" s="175" t="s">
        <v>248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255" t="s">
        <v>249</v>
      </c>
      <c r="AD11" s="256"/>
      <c r="AE11" s="161">
        <f>VLOOKUP($AC11,'04'!$AC$8:$BH$253,3,FALSE)+VLOOKUP($AC11,'05'!$AC$8:$BH$229,3,FALSE)+VLOOKUP($AC11,'06'!$AC$8:$BP$241,3,FALSE)</f>
        <v>2814936</v>
      </c>
      <c r="AF11" s="162"/>
      <c r="AG11" s="162"/>
      <c r="AH11" s="163"/>
      <c r="AI11" s="161">
        <f>VLOOKUP($AC11,'04'!$AC$8:$BH$253,7,FALSE)+VLOOKUP($AC11,'05'!$AC$8:$BH$229,7,FALSE)+VLOOKUP($AC11,'06'!$AC$8:$BP$241,7,FALSE)</f>
        <v>2814936</v>
      </c>
      <c r="AJ11" s="162"/>
      <c r="AK11" s="162"/>
      <c r="AL11" s="163"/>
      <c r="AM11" s="161">
        <f>VLOOKUP($AC11,'04'!$AC$8:$BH$253,11,FALSE)+VLOOKUP($AC11,'05'!$AC$8:$BH$229,11,FALSE)+VLOOKUP($AC11,'06'!$AC$8:$BP$241,11,FALSE)</f>
        <v>0</v>
      </c>
      <c r="AN11" s="162"/>
      <c r="AO11" s="162"/>
      <c r="AP11" s="163"/>
      <c r="AQ11" s="211" t="s">
        <v>599</v>
      </c>
      <c r="AR11" s="212"/>
      <c r="AS11" s="212"/>
      <c r="AT11" s="213"/>
      <c r="AU11" s="161">
        <f>VLOOKUP($AC11,'04'!$AC$8:$BH$253,19,FALSE)+VLOOKUP($AC11,'05'!$AC$8:$BH$229,19,FALSE)+VLOOKUP($AC11,'06'!$AC$8:$BP$241,19,FALSE)</f>
        <v>0</v>
      </c>
      <c r="AV11" s="162"/>
      <c r="AW11" s="162"/>
      <c r="AX11" s="163"/>
      <c r="AY11" s="211" t="s">
        <v>599</v>
      </c>
      <c r="AZ11" s="212"/>
      <c r="BA11" s="212"/>
      <c r="BB11" s="213"/>
      <c r="BC11" s="161">
        <f>VLOOKUP($AC11,'04'!$AC$8:$BH$253,27,FALSE)+VLOOKUP($AC11,'05'!$AC$8:$BH$229,27,FALSE)+VLOOKUP($AC11,'06'!$AC$8:$BP$241,27,FALSE)</f>
        <v>0</v>
      </c>
      <c r="BD11" s="162"/>
      <c r="BE11" s="162"/>
      <c r="BF11" s="163"/>
      <c r="BG11" s="251">
        <f t="shared" si="0"/>
        <v>0</v>
      </c>
      <c r="BH11" s="252"/>
    </row>
    <row r="12" spans="1:60" ht="20.100000000000001" customHeight="1" x14ac:dyDescent="0.2">
      <c r="A12" s="227" t="s">
        <v>4</v>
      </c>
      <c r="B12" s="221"/>
      <c r="C12" s="175" t="s">
        <v>605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255" t="s">
        <v>250</v>
      </c>
      <c r="AD12" s="256"/>
      <c r="AE12" s="161">
        <f>VLOOKUP($AC12,'04'!$AC$8:$BH$253,3,FALSE)+VLOOKUP($AC12,'05'!$AC$8:$BH$229,3,FALSE)+VLOOKUP($AC12,'06'!$AC$8:$BP$241,3,FALSE)</f>
        <v>3915653</v>
      </c>
      <c r="AF12" s="162"/>
      <c r="AG12" s="162"/>
      <c r="AH12" s="163"/>
      <c r="AI12" s="161">
        <f>VLOOKUP($AC12,'04'!$AC$8:$BH$253,7,FALSE)+VLOOKUP($AC12,'05'!$AC$8:$BH$229,7,FALSE)+VLOOKUP($AC12,'06'!$AC$8:$BP$241,7,FALSE)</f>
        <v>10636114</v>
      </c>
      <c r="AJ12" s="162"/>
      <c r="AK12" s="162"/>
      <c r="AL12" s="163"/>
      <c r="AM12" s="161">
        <f>VLOOKUP($AC12,'04'!$AC$8:$BH$253,11,FALSE)+VLOOKUP($AC12,'05'!$AC$8:$BH$229,11,FALSE)+VLOOKUP($AC12,'06'!$AC$8:$BP$241,11,FALSE)</f>
        <v>0</v>
      </c>
      <c r="AN12" s="162"/>
      <c r="AO12" s="162"/>
      <c r="AP12" s="163"/>
      <c r="AQ12" s="211" t="s">
        <v>599</v>
      </c>
      <c r="AR12" s="212"/>
      <c r="AS12" s="212"/>
      <c r="AT12" s="213"/>
      <c r="AU12" s="161">
        <f>VLOOKUP($AC12,'04'!$AC$8:$BH$253,19,FALSE)+VLOOKUP($AC12,'05'!$AC$8:$BH$229,19,FALSE)+VLOOKUP($AC12,'06'!$AC$8:$BP$241,19,FALSE)</f>
        <v>0</v>
      </c>
      <c r="AV12" s="162"/>
      <c r="AW12" s="162"/>
      <c r="AX12" s="163"/>
      <c r="AY12" s="211" t="s">
        <v>599</v>
      </c>
      <c r="AZ12" s="212"/>
      <c r="BA12" s="212"/>
      <c r="BB12" s="213"/>
      <c r="BC12" s="161">
        <f>VLOOKUP($AC12,'04'!$AC$8:$BH$253,27,FALSE)+VLOOKUP($AC12,'05'!$AC$8:$BH$229,27,FALSE)+VLOOKUP($AC12,'06'!$AC$8:$BP$241,27,FALSE)</f>
        <v>0</v>
      </c>
      <c r="BD12" s="162"/>
      <c r="BE12" s="162"/>
      <c r="BF12" s="163"/>
      <c r="BG12" s="251">
        <f t="shared" si="0"/>
        <v>0</v>
      </c>
      <c r="BH12" s="252"/>
    </row>
    <row r="13" spans="1:60" ht="20.100000000000001" customHeight="1" x14ac:dyDescent="0.2">
      <c r="A13" s="227" t="s">
        <v>5</v>
      </c>
      <c r="B13" s="221"/>
      <c r="C13" s="175" t="s">
        <v>606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255" t="s">
        <v>251</v>
      </c>
      <c r="AD13" s="256"/>
      <c r="AE13" s="161">
        <f>VLOOKUP($AC13,'04'!$AC$8:$BH$253,3,FALSE)+VLOOKUP($AC13,'05'!$AC$8:$BH$229,3,FALSE)+VLOOKUP($AC13,'06'!$AC$8:$BP$241,3,FALSE)</f>
        <v>0</v>
      </c>
      <c r="AF13" s="162"/>
      <c r="AG13" s="162"/>
      <c r="AH13" s="163"/>
      <c r="AI13" s="161">
        <f>VLOOKUP($AC13,'04'!$AC$8:$BH$253,7,FALSE)+VLOOKUP($AC13,'05'!$AC$8:$BH$229,7,FALSE)+VLOOKUP($AC13,'06'!$AC$8:$BP$241,7,FALSE)</f>
        <v>109688</v>
      </c>
      <c r="AJ13" s="162"/>
      <c r="AK13" s="162"/>
      <c r="AL13" s="163"/>
      <c r="AM13" s="161">
        <f>VLOOKUP($AC13,'04'!$AC$8:$BH$253,11,FALSE)+VLOOKUP($AC13,'05'!$AC$8:$BH$229,11,FALSE)+VLOOKUP($AC13,'06'!$AC$8:$BP$241,11,FALSE)</f>
        <v>0</v>
      </c>
      <c r="AN13" s="162"/>
      <c r="AO13" s="162"/>
      <c r="AP13" s="163"/>
      <c r="AQ13" s="211" t="s">
        <v>599</v>
      </c>
      <c r="AR13" s="212"/>
      <c r="AS13" s="212"/>
      <c r="AT13" s="213"/>
      <c r="AU13" s="161">
        <f>VLOOKUP($AC13,'04'!$AC$8:$BH$253,19,FALSE)+VLOOKUP($AC13,'05'!$AC$8:$BH$229,19,FALSE)+VLOOKUP($AC13,'06'!$AC$8:$BP$241,19,FALSE)</f>
        <v>0</v>
      </c>
      <c r="AV13" s="162"/>
      <c r="AW13" s="162"/>
      <c r="AX13" s="163"/>
      <c r="AY13" s="211" t="s">
        <v>599</v>
      </c>
      <c r="AZ13" s="212"/>
      <c r="BA13" s="212"/>
      <c r="BB13" s="213"/>
      <c r="BC13" s="161">
        <f>VLOOKUP($AC13,'04'!$AC$8:$BH$253,27,FALSE)+VLOOKUP($AC13,'05'!$AC$8:$BH$229,27,FALSE)+VLOOKUP($AC13,'06'!$AC$8:$BP$241,27,FALSE)</f>
        <v>0</v>
      </c>
      <c r="BD13" s="162"/>
      <c r="BE13" s="162"/>
      <c r="BF13" s="163"/>
      <c r="BG13" s="251">
        <f t="shared" si="0"/>
        <v>0</v>
      </c>
      <c r="BH13" s="252"/>
    </row>
    <row r="14" spans="1:60" s="2" customFormat="1" ht="20.100000000000001" customHeight="1" x14ac:dyDescent="0.2">
      <c r="A14" s="226" t="s">
        <v>6</v>
      </c>
      <c r="B14" s="222"/>
      <c r="C14" s="196" t="s">
        <v>252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253" t="s">
        <v>253</v>
      </c>
      <c r="AD14" s="254"/>
      <c r="AE14" s="193">
        <f>SUM(AE8:AH13)</f>
        <v>99954230</v>
      </c>
      <c r="AF14" s="194"/>
      <c r="AG14" s="194"/>
      <c r="AH14" s="195"/>
      <c r="AI14" s="193">
        <f>SUM(AI8:AL13)</f>
        <v>104889329</v>
      </c>
      <c r="AJ14" s="194"/>
      <c r="AK14" s="194"/>
      <c r="AL14" s="195"/>
      <c r="AM14" s="193">
        <f>SUM(AM8:AP13)</f>
        <v>0</v>
      </c>
      <c r="AN14" s="194"/>
      <c r="AO14" s="194"/>
      <c r="AP14" s="195"/>
      <c r="AQ14" s="211" t="s">
        <v>599</v>
      </c>
      <c r="AR14" s="212"/>
      <c r="AS14" s="212"/>
      <c r="AT14" s="213"/>
      <c r="AU14" s="193">
        <f>SUM(AU8:AX13)</f>
        <v>0</v>
      </c>
      <c r="AV14" s="194"/>
      <c r="AW14" s="194"/>
      <c r="AX14" s="195"/>
      <c r="AY14" s="211" t="s">
        <v>599</v>
      </c>
      <c r="AZ14" s="212"/>
      <c r="BA14" s="212"/>
      <c r="BB14" s="213"/>
      <c r="BC14" s="193">
        <f>SUM(BC8:BF13)</f>
        <v>0</v>
      </c>
      <c r="BD14" s="194"/>
      <c r="BE14" s="194"/>
      <c r="BF14" s="195"/>
      <c r="BG14" s="249">
        <f t="shared" si="0"/>
        <v>0</v>
      </c>
      <c r="BH14" s="250"/>
    </row>
    <row r="15" spans="1:60" ht="20.100000000000001" customHeight="1" x14ac:dyDescent="0.2">
      <c r="A15" s="227" t="s">
        <v>7</v>
      </c>
      <c r="B15" s="221"/>
      <c r="C15" s="175" t="s">
        <v>254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255" t="s">
        <v>255</v>
      </c>
      <c r="AD15" s="256"/>
      <c r="AE15" s="161">
        <f>VLOOKUP($AC15,'04'!$AC$8:$BH$253,3,FALSE)+VLOOKUP($AC15,'05'!$AC$8:$BH$229,3,FALSE)+VLOOKUP($AC15,'06'!$AC$8:$BP$241,3,FALSE)</f>
        <v>0</v>
      </c>
      <c r="AF15" s="162"/>
      <c r="AG15" s="162"/>
      <c r="AH15" s="163"/>
      <c r="AI15" s="161">
        <f>VLOOKUP($AC15,'04'!$AC$8:$BH$253,7,FALSE)+VLOOKUP($AC15,'05'!$AC$8:$BH$229,7,FALSE)+VLOOKUP($AC15,'06'!$AC$8:$BP$241,7,FALSE)</f>
        <v>0</v>
      </c>
      <c r="AJ15" s="162"/>
      <c r="AK15" s="162"/>
      <c r="AL15" s="163"/>
      <c r="AM15" s="161">
        <f>VLOOKUP($AC15,'04'!$AC$8:$BH$253,11,FALSE)+VLOOKUP($AC15,'05'!$AC$8:$BH$229,11,FALSE)+VLOOKUP($AC15,'06'!$AC$8:$BP$241,11,FALSE)</f>
        <v>0</v>
      </c>
      <c r="AN15" s="162"/>
      <c r="AO15" s="162"/>
      <c r="AP15" s="163"/>
      <c r="AQ15" s="211" t="s">
        <v>599</v>
      </c>
      <c r="AR15" s="212"/>
      <c r="AS15" s="212"/>
      <c r="AT15" s="213"/>
      <c r="AU15" s="161">
        <f>VLOOKUP($AC15,'04'!$AC$8:$BH$253,19,FALSE)+VLOOKUP($AC15,'05'!$AC$8:$BH$229,19,FALSE)+VLOOKUP($AC15,'06'!$AC$8:$BP$241,19,FALSE)</f>
        <v>0</v>
      </c>
      <c r="AV15" s="162"/>
      <c r="AW15" s="162"/>
      <c r="AX15" s="163"/>
      <c r="AY15" s="211" t="s">
        <v>599</v>
      </c>
      <c r="AZ15" s="212"/>
      <c r="BA15" s="212"/>
      <c r="BB15" s="213"/>
      <c r="BC15" s="161">
        <f>VLOOKUP($AC15,'04'!$AC$8:$BH$253,27,FALSE)+VLOOKUP($AC15,'05'!$AC$8:$BH$229,27,FALSE)+VLOOKUP($AC15,'06'!$AC$8:$BP$241,27,FALSE)</f>
        <v>0</v>
      </c>
      <c r="BD15" s="162"/>
      <c r="BE15" s="162"/>
      <c r="BF15" s="163"/>
      <c r="BG15" s="251" t="str">
        <f t="shared" si="0"/>
        <v>n.é.</v>
      </c>
      <c r="BH15" s="252"/>
    </row>
    <row r="16" spans="1:60" ht="20.100000000000001" customHeight="1" x14ac:dyDescent="0.2">
      <c r="A16" s="227" t="s">
        <v>8</v>
      </c>
      <c r="B16" s="221"/>
      <c r="C16" s="175" t="s">
        <v>427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255" t="s">
        <v>256</v>
      </c>
      <c r="AD16" s="256"/>
      <c r="AE16" s="161">
        <f>VLOOKUP($AC16,'04'!$AC$8:$BH$253,3,FALSE)+VLOOKUP($AC16,'05'!$AC$8:$BH$229,3,FALSE)+VLOOKUP($AC16,'06'!$AC$8:$BP$241,3,FALSE)</f>
        <v>0</v>
      </c>
      <c r="AF16" s="162"/>
      <c r="AG16" s="162"/>
      <c r="AH16" s="163"/>
      <c r="AI16" s="161">
        <f>VLOOKUP($AC16,'04'!$AC$8:$BH$253,7,FALSE)+VLOOKUP($AC16,'05'!$AC$8:$BH$229,7,FALSE)+VLOOKUP($AC16,'06'!$AC$8:$BP$241,7,FALSE)</f>
        <v>0</v>
      </c>
      <c r="AJ16" s="162"/>
      <c r="AK16" s="162"/>
      <c r="AL16" s="163"/>
      <c r="AM16" s="161">
        <f>VLOOKUP($AC16,'04'!$AC$8:$BH$253,11,FALSE)+VLOOKUP($AC16,'05'!$AC$8:$BH$229,11,FALSE)+VLOOKUP($AC16,'06'!$AC$8:$BP$241,11,FALSE)</f>
        <v>0</v>
      </c>
      <c r="AN16" s="162"/>
      <c r="AO16" s="162"/>
      <c r="AP16" s="163"/>
      <c r="AQ16" s="211" t="s">
        <v>599</v>
      </c>
      <c r="AR16" s="212"/>
      <c r="AS16" s="212"/>
      <c r="AT16" s="213"/>
      <c r="AU16" s="161">
        <f>VLOOKUP($AC16,'04'!$AC$8:$BH$253,19,FALSE)+VLOOKUP($AC16,'05'!$AC$8:$BH$229,19,FALSE)+VLOOKUP($AC16,'06'!$AC$8:$BP$241,19,FALSE)</f>
        <v>0</v>
      </c>
      <c r="AV16" s="162"/>
      <c r="AW16" s="162"/>
      <c r="AX16" s="163"/>
      <c r="AY16" s="211" t="s">
        <v>599</v>
      </c>
      <c r="AZ16" s="212"/>
      <c r="BA16" s="212"/>
      <c r="BB16" s="213"/>
      <c r="BC16" s="161">
        <f>VLOOKUP($AC16,'04'!$AC$8:$BH$253,27,FALSE)+VLOOKUP($AC16,'05'!$AC$8:$BH$229,27,FALSE)+VLOOKUP($AC16,'06'!$AC$8:$BP$241,27,FALSE)</f>
        <v>0</v>
      </c>
      <c r="BD16" s="162"/>
      <c r="BE16" s="162"/>
      <c r="BF16" s="163"/>
      <c r="BG16" s="251" t="str">
        <f t="shared" si="0"/>
        <v>n.é.</v>
      </c>
      <c r="BH16" s="252"/>
    </row>
    <row r="17" spans="1:60" ht="20.100000000000001" customHeight="1" x14ac:dyDescent="0.2">
      <c r="A17" s="227" t="s">
        <v>9</v>
      </c>
      <c r="B17" s="221"/>
      <c r="C17" s="175" t="s">
        <v>428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255" t="s">
        <v>257</v>
      </c>
      <c r="AD17" s="256"/>
      <c r="AE17" s="161">
        <f>VLOOKUP($AC17,'04'!$AC$8:$BH$253,3,FALSE)+VLOOKUP($AC17,'05'!$AC$8:$BH$229,3,FALSE)+VLOOKUP($AC17,'06'!$AC$8:$BP$241,3,FALSE)</f>
        <v>0</v>
      </c>
      <c r="AF17" s="162"/>
      <c r="AG17" s="162"/>
      <c r="AH17" s="163"/>
      <c r="AI17" s="161">
        <f>VLOOKUP($AC17,'04'!$AC$8:$BH$253,7,FALSE)+VLOOKUP($AC17,'05'!$AC$8:$BH$229,7,FALSE)+VLOOKUP($AC17,'06'!$AC$8:$BP$241,7,FALSE)</f>
        <v>0</v>
      </c>
      <c r="AJ17" s="162"/>
      <c r="AK17" s="162"/>
      <c r="AL17" s="163"/>
      <c r="AM17" s="161">
        <f>VLOOKUP($AC17,'04'!$AC$8:$BH$253,11,FALSE)+VLOOKUP($AC17,'05'!$AC$8:$BH$229,11,FALSE)+VLOOKUP($AC17,'06'!$AC$8:$BP$241,11,FALSE)</f>
        <v>0</v>
      </c>
      <c r="AN17" s="162"/>
      <c r="AO17" s="162"/>
      <c r="AP17" s="163"/>
      <c r="AQ17" s="211" t="s">
        <v>599</v>
      </c>
      <c r="AR17" s="212"/>
      <c r="AS17" s="212"/>
      <c r="AT17" s="213"/>
      <c r="AU17" s="161">
        <f>VLOOKUP($AC17,'04'!$AC$8:$BH$253,19,FALSE)+VLOOKUP($AC17,'05'!$AC$8:$BH$229,19,FALSE)+VLOOKUP($AC17,'06'!$AC$8:$BP$241,19,FALSE)</f>
        <v>0</v>
      </c>
      <c r="AV17" s="162"/>
      <c r="AW17" s="162"/>
      <c r="AX17" s="163"/>
      <c r="AY17" s="211" t="s">
        <v>599</v>
      </c>
      <c r="AZ17" s="212"/>
      <c r="BA17" s="212"/>
      <c r="BB17" s="213"/>
      <c r="BC17" s="161">
        <f>VLOOKUP($AC17,'04'!$AC$8:$BH$253,27,FALSE)+VLOOKUP($AC17,'05'!$AC$8:$BH$229,27,FALSE)+VLOOKUP($AC17,'06'!$AC$8:$BP$241,27,FALSE)</f>
        <v>0</v>
      </c>
      <c r="BD17" s="162"/>
      <c r="BE17" s="162"/>
      <c r="BF17" s="163"/>
      <c r="BG17" s="251" t="str">
        <f t="shared" si="0"/>
        <v>n.é.</v>
      </c>
      <c r="BH17" s="252"/>
    </row>
    <row r="18" spans="1:60" ht="20.100000000000001" customHeight="1" x14ac:dyDescent="0.2">
      <c r="A18" s="227" t="s">
        <v>10</v>
      </c>
      <c r="B18" s="221"/>
      <c r="C18" s="175" t="s">
        <v>429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255" t="s">
        <v>258</v>
      </c>
      <c r="AD18" s="256"/>
      <c r="AE18" s="161">
        <f>VLOOKUP($AC18,'04'!$AC$8:$BH$253,3,FALSE)+VLOOKUP($AC18,'05'!$AC$8:$BH$229,3,FALSE)+VLOOKUP($AC18,'06'!$AC$8:$BP$241,3,FALSE)</f>
        <v>0</v>
      </c>
      <c r="AF18" s="162"/>
      <c r="AG18" s="162"/>
      <c r="AH18" s="163"/>
      <c r="AI18" s="161">
        <f>VLOOKUP($AC18,'04'!$AC$8:$BH$253,7,FALSE)+VLOOKUP($AC18,'05'!$AC$8:$BH$229,7,FALSE)+VLOOKUP($AC18,'06'!$AC$8:$BP$241,7,FALSE)</f>
        <v>0</v>
      </c>
      <c r="AJ18" s="162"/>
      <c r="AK18" s="162"/>
      <c r="AL18" s="163"/>
      <c r="AM18" s="161">
        <f>VLOOKUP($AC18,'04'!$AC$8:$BH$253,11,FALSE)+VLOOKUP($AC18,'05'!$AC$8:$BH$229,11,FALSE)+VLOOKUP($AC18,'06'!$AC$8:$BP$241,11,FALSE)</f>
        <v>0</v>
      </c>
      <c r="AN18" s="162"/>
      <c r="AO18" s="162"/>
      <c r="AP18" s="163"/>
      <c r="AQ18" s="211" t="s">
        <v>599</v>
      </c>
      <c r="AR18" s="212"/>
      <c r="AS18" s="212"/>
      <c r="AT18" s="213"/>
      <c r="AU18" s="161">
        <f>VLOOKUP($AC18,'04'!$AC$8:$BH$253,19,FALSE)+VLOOKUP($AC18,'05'!$AC$8:$BH$229,19,FALSE)+VLOOKUP($AC18,'06'!$AC$8:$BP$241,19,FALSE)</f>
        <v>0</v>
      </c>
      <c r="AV18" s="162"/>
      <c r="AW18" s="162"/>
      <c r="AX18" s="163"/>
      <c r="AY18" s="211" t="s">
        <v>599</v>
      </c>
      <c r="AZ18" s="212"/>
      <c r="BA18" s="212"/>
      <c r="BB18" s="213"/>
      <c r="BC18" s="161">
        <f>VLOOKUP($AC18,'04'!$AC$8:$BH$253,27,FALSE)+VLOOKUP($AC18,'05'!$AC$8:$BH$229,27,FALSE)+VLOOKUP($AC18,'06'!$AC$8:$BP$241,27,FALSE)</f>
        <v>0</v>
      </c>
      <c r="BD18" s="162"/>
      <c r="BE18" s="162"/>
      <c r="BF18" s="163"/>
      <c r="BG18" s="251" t="str">
        <f t="shared" si="0"/>
        <v>n.é.</v>
      </c>
      <c r="BH18" s="252"/>
    </row>
    <row r="19" spans="1:60" ht="20.100000000000001" customHeight="1" x14ac:dyDescent="0.2">
      <c r="A19" s="227" t="s">
        <v>11</v>
      </c>
      <c r="B19" s="221"/>
      <c r="C19" s="175" t="s">
        <v>259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  <c r="AC19" s="255" t="s">
        <v>260</v>
      </c>
      <c r="AD19" s="256"/>
      <c r="AE19" s="161">
        <f>VLOOKUP($AC19,'04'!$AC$8:$BH$253,3,FALSE)+VLOOKUP($AC19,'05'!$AC$8:$BH$229,3,FALSE)+VLOOKUP($AC19,'06'!$AC$8:$BP$241,3,FALSE)</f>
        <v>11275952</v>
      </c>
      <c r="AF19" s="162"/>
      <c r="AG19" s="162"/>
      <c r="AH19" s="163"/>
      <c r="AI19" s="161">
        <f>VLOOKUP($AC19,'04'!$AC$8:$BH$253,7,FALSE)+VLOOKUP($AC19,'05'!$AC$8:$BH$229,7,FALSE)+VLOOKUP($AC19,'06'!$AC$8:$BP$241,7,FALSE)</f>
        <v>11691802</v>
      </c>
      <c r="AJ19" s="162"/>
      <c r="AK19" s="162"/>
      <c r="AL19" s="163"/>
      <c r="AM19" s="161">
        <f>VLOOKUP($AC19,'04'!$AC$8:$BH$253,11,FALSE)+VLOOKUP($AC19,'05'!$AC$8:$BH$229,11,FALSE)+VLOOKUP($AC19,'06'!$AC$8:$BP$241,11,FALSE)</f>
        <v>0</v>
      </c>
      <c r="AN19" s="162"/>
      <c r="AO19" s="162"/>
      <c r="AP19" s="163"/>
      <c r="AQ19" s="211" t="s">
        <v>599</v>
      </c>
      <c r="AR19" s="212"/>
      <c r="AS19" s="212"/>
      <c r="AT19" s="213"/>
      <c r="AU19" s="161">
        <f>VLOOKUP($AC19,'04'!$AC$8:$BH$253,19,FALSE)+VLOOKUP($AC19,'05'!$AC$8:$BH$229,19,FALSE)+VLOOKUP($AC19,'06'!$AC$8:$BP$241,19,FALSE)</f>
        <v>0</v>
      </c>
      <c r="AV19" s="162"/>
      <c r="AW19" s="162"/>
      <c r="AX19" s="163"/>
      <c r="AY19" s="211" t="s">
        <v>599</v>
      </c>
      <c r="AZ19" s="212"/>
      <c r="BA19" s="212"/>
      <c r="BB19" s="213"/>
      <c r="BC19" s="161">
        <f>VLOOKUP($AC19,'04'!$AC$8:$BH$253,27,FALSE)+VLOOKUP($AC19,'05'!$AC$8:$BH$229,27,FALSE)+VLOOKUP($AC19,'06'!$AC$8:$BP$241,27,FALSE)</f>
        <v>0</v>
      </c>
      <c r="BD19" s="162"/>
      <c r="BE19" s="162"/>
      <c r="BF19" s="163"/>
      <c r="BG19" s="251">
        <f t="shared" si="0"/>
        <v>0</v>
      </c>
      <c r="BH19" s="252"/>
    </row>
    <row r="20" spans="1:60" s="2" customFormat="1" ht="20.100000000000001" customHeight="1" x14ac:dyDescent="0.2">
      <c r="A20" s="226" t="s">
        <v>12</v>
      </c>
      <c r="B20" s="222"/>
      <c r="C20" s="196" t="s">
        <v>261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8"/>
      <c r="AC20" s="253" t="s">
        <v>262</v>
      </c>
      <c r="AD20" s="254"/>
      <c r="AE20" s="193">
        <f>SUM(AE14:AH19)</f>
        <v>111230182</v>
      </c>
      <c r="AF20" s="194"/>
      <c r="AG20" s="194"/>
      <c r="AH20" s="195"/>
      <c r="AI20" s="193">
        <f>SUM(AI14:AL19)</f>
        <v>116581131</v>
      </c>
      <c r="AJ20" s="194"/>
      <c r="AK20" s="194"/>
      <c r="AL20" s="195"/>
      <c r="AM20" s="193">
        <f>SUM(AM14:AP19)</f>
        <v>0</v>
      </c>
      <c r="AN20" s="194"/>
      <c r="AO20" s="194"/>
      <c r="AP20" s="195"/>
      <c r="AQ20" s="211" t="s">
        <v>599</v>
      </c>
      <c r="AR20" s="212"/>
      <c r="AS20" s="212"/>
      <c r="AT20" s="213"/>
      <c r="AU20" s="193">
        <f>SUM(AU14:AX19)</f>
        <v>0</v>
      </c>
      <c r="AV20" s="194"/>
      <c r="AW20" s="194"/>
      <c r="AX20" s="195"/>
      <c r="AY20" s="211" t="s">
        <v>599</v>
      </c>
      <c r="AZ20" s="212"/>
      <c r="BA20" s="212"/>
      <c r="BB20" s="213"/>
      <c r="BC20" s="193">
        <f>SUM(BC14:BF19)</f>
        <v>0</v>
      </c>
      <c r="BD20" s="194"/>
      <c r="BE20" s="194"/>
      <c r="BF20" s="195"/>
      <c r="BG20" s="249">
        <f t="shared" si="0"/>
        <v>0</v>
      </c>
      <c r="BH20" s="250"/>
    </row>
    <row r="21" spans="1:60" ht="20.100000000000001" customHeight="1" x14ac:dyDescent="0.2">
      <c r="A21" s="227" t="s">
        <v>13</v>
      </c>
      <c r="B21" s="221"/>
      <c r="C21" s="175" t="s">
        <v>263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7"/>
      <c r="AC21" s="255" t="s">
        <v>264</v>
      </c>
      <c r="AD21" s="256"/>
      <c r="AE21" s="161">
        <f>VLOOKUP($AC21,'04'!$AC$8:$BH$253,3,FALSE)+VLOOKUP($AC21,'05'!$AC$8:$BH$229,3,FALSE)+VLOOKUP($AC21,'06'!$AC$8:$BP$241,3,FALSE)</f>
        <v>0</v>
      </c>
      <c r="AF21" s="162"/>
      <c r="AG21" s="162"/>
      <c r="AH21" s="163"/>
      <c r="AI21" s="161">
        <f>VLOOKUP($AC21,'04'!$AC$8:$BH$253,7,FALSE)+VLOOKUP($AC21,'05'!$AC$8:$BH$229,7,FALSE)+VLOOKUP($AC21,'06'!$AC$8:$BP$241,7,FALSE)</f>
        <v>0</v>
      </c>
      <c r="AJ21" s="162"/>
      <c r="AK21" s="162"/>
      <c r="AL21" s="163"/>
      <c r="AM21" s="161">
        <f>VLOOKUP($AC21,'04'!$AC$8:$BH$253,11,FALSE)+VLOOKUP($AC21,'05'!$AC$8:$BH$229,11,FALSE)+VLOOKUP($AC21,'06'!$AC$8:$BP$241,11,FALSE)</f>
        <v>0</v>
      </c>
      <c r="AN21" s="162"/>
      <c r="AO21" s="162"/>
      <c r="AP21" s="163"/>
      <c r="AQ21" s="211" t="s">
        <v>599</v>
      </c>
      <c r="AR21" s="212"/>
      <c r="AS21" s="212"/>
      <c r="AT21" s="213"/>
      <c r="AU21" s="161">
        <f>VLOOKUP($AC21,'04'!$AC$8:$BH$253,19,FALSE)+VLOOKUP($AC21,'05'!$AC$8:$BH$229,19,FALSE)+VLOOKUP($AC21,'06'!$AC$8:$BP$241,19,FALSE)</f>
        <v>0</v>
      </c>
      <c r="AV21" s="162"/>
      <c r="AW21" s="162"/>
      <c r="AX21" s="163"/>
      <c r="AY21" s="211" t="s">
        <v>599</v>
      </c>
      <c r="AZ21" s="212"/>
      <c r="BA21" s="212"/>
      <c r="BB21" s="213"/>
      <c r="BC21" s="161">
        <f>VLOOKUP($AC21,'04'!$AC$8:$BH$253,27,FALSE)+VLOOKUP($AC21,'05'!$AC$8:$BH$229,27,FALSE)+VLOOKUP($AC21,'06'!$AC$8:$BP$241,27,FALSE)</f>
        <v>0</v>
      </c>
      <c r="BD21" s="162"/>
      <c r="BE21" s="162"/>
      <c r="BF21" s="163"/>
      <c r="BG21" s="251" t="str">
        <f t="shared" si="0"/>
        <v>n.é.</v>
      </c>
      <c r="BH21" s="252"/>
    </row>
    <row r="22" spans="1:60" ht="20.100000000000001" customHeight="1" x14ac:dyDescent="0.2">
      <c r="A22" s="227" t="s">
        <v>14</v>
      </c>
      <c r="B22" s="221"/>
      <c r="C22" s="175" t="s">
        <v>430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C22" s="255" t="s">
        <v>265</v>
      </c>
      <c r="AD22" s="256"/>
      <c r="AE22" s="161">
        <f>VLOOKUP($AC22,'04'!$AC$8:$BH$253,3,FALSE)+VLOOKUP($AC22,'05'!$AC$8:$BH$229,3,FALSE)+VLOOKUP($AC22,'06'!$AC$8:$BP$241,3,FALSE)</f>
        <v>0</v>
      </c>
      <c r="AF22" s="162"/>
      <c r="AG22" s="162"/>
      <c r="AH22" s="163"/>
      <c r="AI22" s="161">
        <f>VLOOKUP($AC22,'04'!$AC$8:$BH$253,7,FALSE)+VLOOKUP($AC22,'05'!$AC$8:$BH$229,7,FALSE)+VLOOKUP($AC22,'06'!$AC$8:$BP$241,7,FALSE)</f>
        <v>0</v>
      </c>
      <c r="AJ22" s="162"/>
      <c r="AK22" s="162"/>
      <c r="AL22" s="163"/>
      <c r="AM22" s="161">
        <f>VLOOKUP($AC22,'04'!$AC$8:$BH$253,11,FALSE)+VLOOKUP($AC22,'05'!$AC$8:$BH$229,11,FALSE)+VLOOKUP($AC22,'06'!$AC$8:$BP$241,11,FALSE)</f>
        <v>0</v>
      </c>
      <c r="AN22" s="162"/>
      <c r="AO22" s="162"/>
      <c r="AP22" s="163"/>
      <c r="AQ22" s="211" t="s">
        <v>599</v>
      </c>
      <c r="AR22" s="212"/>
      <c r="AS22" s="212"/>
      <c r="AT22" s="213"/>
      <c r="AU22" s="161">
        <f>VLOOKUP($AC22,'04'!$AC$8:$BH$253,19,FALSE)+VLOOKUP($AC22,'05'!$AC$8:$BH$229,19,FALSE)+VLOOKUP($AC22,'06'!$AC$8:$BP$241,19,FALSE)</f>
        <v>0</v>
      </c>
      <c r="AV22" s="162"/>
      <c r="AW22" s="162"/>
      <c r="AX22" s="163"/>
      <c r="AY22" s="211" t="s">
        <v>599</v>
      </c>
      <c r="AZ22" s="212"/>
      <c r="BA22" s="212"/>
      <c r="BB22" s="213"/>
      <c r="BC22" s="161">
        <f>VLOOKUP($AC22,'04'!$AC$8:$BH$253,27,FALSE)+VLOOKUP($AC22,'05'!$AC$8:$BH$229,27,FALSE)+VLOOKUP($AC22,'06'!$AC$8:$BP$241,27,FALSE)</f>
        <v>0</v>
      </c>
      <c r="BD22" s="162"/>
      <c r="BE22" s="162"/>
      <c r="BF22" s="163"/>
      <c r="BG22" s="251" t="str">
        <f t="shared" si="0"/>
        <v>n.é.</v>
      </c>
      <c r="BH22" s="252"/>
    </row>
    <row r="23" spans="1:60" ht="20.100000000000001" customHeight="1" x14ac:dyDescent="0.2">
      <c r="A23" s="227" t="s">
        <v>15</v>
      </c>
      <c r="B23" s="221"/>
      <c r="C23" s="175" t="s">
        <v>431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255" t="s">
        <v>266</v>
      </c>
      <c r="AD23" s="256"/>
      <c r="AE23" s="161">
        <f>VLOOKUP($AC23,'04'!$AC$8:$BH$253,3,FALSE)+VLOOKUP($AC23,'05'!$AC$8:$BH$229,3,FALSE)+VLOOKUP($AC23,'06'!$AC$8:$BP$241,3,FALSE)</f>
        <v>0</v>
      </c>
      <c r="AF23" s="162"/>
      <c r="AG23" s="162"/>
      <c r="AH23" s="163"/>
      <c r="AI23" s="161">
        <f>VLOOKUP($AC23,'04'!$AC$8:$BH$253,7,FALSE)+VLOOKUP($AC23,'05'!$AC$8:$BH$229,7,FALSE)+VLOOKUP($AC23,'06'!$AC$8:$BP$241,7,FALSE)</f>
        <v>0</v>
      </c>
      <c r="AJ23" s="162"/>
      <c r="AK23" s="162"/>
      <c r="AL23" s="163"/>
      <c r="AM23" s="161">
        <f>VLOOKUP($AC23,'04'!$AC$8:$BH$253,11,FALSE)+VLOOKUP($AC23,'05'!$AC$8:$BH$229,11,FALSE)+VLOOKUP($AC23,'06'!$AC$8:$BP$241,11,FALSE)</f>
        <v>0</v>
      </c>
      <c r="AN23" s="162"/>
      <c r="AO23" s="162"/>
      <c r="AP23" s="163"/>
      <c r="AQ23" s="211" t="s">
        <v>599</v>
      </c>
      <c r="AR23" s="212"/>
      <c r="AS23" s="212"/>
      <c r="AT23" s="213"/>
      <c r="AU23" s="161">
        <f>VLOOKUP($AC23,'04'!$AC$8:$BH$253,19,FALSE)+VLOOKUP($AC23,'05'!$AC$8:$BH$229,19,FALSE)+VLOOKUP($AC23,'06'!$AC$8:$BP$241,19,FALSE)</f>
        <v>0</v>
      </c>
      <c r="AV23" s="162"/>
      <c r="AW23" s="162"/>
      <c r="AX23" s="163"/>
      <c r="AY23" s="211" t="s">
        <v>599</v>
      </c>
      <c r="AZ23" s="212"/>
      <c r="BA23" s="212"/>
      <c r="BB23" s="213"/>
      <c r="BC23" s="161">
        <f>VLOOKUP($AC23,'04'!$AC$8:$BH$253,27,FALSE)+VLOOKUP($AC23,'05'!$AC$8:$BH$229,27,FALSE)+VLOOKUP($AC23,'06'!$AC$8:$BP$241,27,FALSE)</f>
        <v>0</v>
      </c>
      <c r="BD23" s="162"/>
      <c r="BE23" s="162"/>
      <c r="BF23" s="163"/>
      <c r="BG23" s="251" t="str">
        <f t="shared" si="0"/>
        <v>n.é.</v>
      </c>
      <c r="BH23" s="252"/>
    </row>
    <row r="24" spans="1:60" ht="20.100000000000001" customHeight="1" x14ac:dyDescent="0.2">
      <c r="A24" s="227" t="s">
        <v>53</v>
      </c>
      <c r="B24" s="221"/>
      <c r="C24" s="175" t="s">
        <v>432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  <c r="AC24" s="255" t="s">
        <v>267</v>
      </c>
      <c r="AD24" s="256"/>
      <c r="AE24" s="161">
        <f>VLOOKUP($AC24,'04'!$AC$8:$BH$253,3,FALSE)+VLOOKUP($AC24,'05'!$AC$8:$BH$229,3,FALSE)+VLOOKUP($AC24,'06'!$AC$8:$BP$241,3,FALSE)</f>
        <v>0</v>
      </c>
      <c r="AF24" s="162"/>
      <c r="AG24" s="162"/>
      <c r="AH24" s="163"/>
      <c r="AI24" s="161">
        <f>VLOOKUP($AC24,'04'!$AC$8:$BH$253,7,FALSE)+VLOOKUP($AC24,'05'!$AC$8:$BH$229,7,FALSE)+VLOOKUP($AC24,'06'!$AC$8:$BP$241,7,FALSE)</f>
        <v>0</v>
      </c>
      <c r="AJ24" s="162"/>
      <c r="AK24" s="162"/>
      <c r="AL24" s="163"/>
      <c r="AM24" s="161">
        <f>VLOOKUP($AC24,'04'!$AC$8:$BH$253,11,FALSE)+VLOOKUP($AC24,'05'!$AC$8:$BH$229,11,FALSE)+VLOOKUP($AC24,'06'!$AC$8:$BP$241,11,FALSE)</f>
        <v>0</v>
      </c>
      <c r="AN24" s="162"/>
      <c r="AO24" s="162"/>
      <c r="AP24" s="163"/>
      <c r="AQ24" s="211" t="s">
        <v>599</v>
      </c>
      <c r="AR24" s="212"/>
      <c r="AS24" s="212"/>
      <c r="AT24" s="213"/>
      <c r="AU24" s="161">
        <f>VLOOKUP($AC24,'04'!$AC$8:$BH$253,19,FALSE)+VLOOKUP($AC24,'05'!$AC$8:$BH$229,19,FALSE)+VLOOKUP($AC24,'06'!$AC$8:$BP$241,19,FALSE)</f>
        <v>0</v>
      </c>
      <c r="AV24" s="162"/>
      <c r="AW24" s="162"/>
      <c r="AX24" s="163"/>
      <c r="AY24" s="211" t="s">
        <v>599</v>
      </c>
      <c r="AZ24" s="212"/>
      <c r="BA24" s="212"/>
      <c r="BB24" s="213"/>
      <c r="BC24" s="161">
        <f>VLOOKUP($AC24,'04'!$AC$8:$BH$253,27,FALSE)+VLOOKUP($AC24,'05'!$AC$8:$BH$229,27,FALSE)+VLOOKUP($AC24,'06'!$AC$8:$BP$241,27,FALSE)</f>
        <v>0</v>
      </c>
      <c r="BD24" s="162"/>
      <c r="BE24" s="162"/>
      <c r="BF24" s="163"/>
      <c r="BG24" s="251" t="str">
        <f t="shared" si="0"/>
        <v>n.é.</v>
      </c>
      <c r="BH24" s="252"/>
    </row>
    <row r="25" spans="1:60" ht="20.100000000000001" customHeight="1" x14ac:dyDescent="0.2">
      <c r="A25" s="227" t="s">
        <v>54</v>
      </c>
      <c r="B25" s="221"/>
      <c r="C25" s="175" t="s">
        <v>268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255" t="s">
        <v>269</v>
      </c>
      <c r="AD25" s="256"/>
      <c r="AE25" s="161">
        <f>VLOOKUP($AC25,'04'!$AC$8:$BH$253,3,FALSE)+VLOOKUP($AC25,'05'!$AC$8:$BH$229,3,FALSE)+VLOOKUP($AC25,'06'!$AC$8:$BP$241,3,FALSE)</f>
        <v>15182269</v>
      </c>
      <c r="AF25" s="162"/>
      <c r="AG25" s="162"/>
      <c r="AH25" s="163"/>
      <c r="AI25" s="161">
        <f>VLOOKUP($AC25,'04'!$AC$8:$BH$253,7,FALSE)+VLOOKUP($AC25,'05'!$AC$8:$BH$229,7,FALSE)+VLOOKUP($AC25,'06'!$AC$8:$BP$241,7,FALSE)</f>
        <v>82500476</v>
      </c>
      <c r="AJ25" s="162"/>
      <c r="AK25" s="162"/>
      <c r="AL25" s="163"/>
      <c r="AM25" s="161">
        <f>VLOOKUP($AC25,'04'!$AC$8:$BH$253,11,FALSE)+VLOOKUP($AC25,'05'!$AC$8:$BH$229,11,FALSE)+VLOOKUP($AC25,'06'!$AC$8:$BP$241,11,FALSE)</f>
        <v>0</v>
      </c>
      <c r="AN25" s="162"/>
      <c r="AO25" s="162"/>
      <c r="AP25" s="163"/>
      <c r="AQ25" s="211" t="s">
        <v>599</v>
      </c>
      <c r="AR25" s="212"/>
      <c r="AS25" s="212"/>
      <c r="AT25" s="213"/>
      <c r="AU25" s="161">
        <f>VLOOKUP($AC25,'04'!$AC$8:$BH$253,19,FALSE)+VLOOKUP($AC25,'05'!$AC$8:$BH$229,19,FALSE)+VLOOKUP($AC25,'06'!$AC$8:$BP$241,19,FALSE)</f>
        <v>0</v>
      </c>
      <c r="AV25" s="162"/>
      <c r="AW25" s="162"/>
      <c r="AX25" s="163"/>
      <c r="AY25" s="211" t="s">
        <v>599</v>
      </c>
      <c r="AZ25" s="212"/>
      <c r="BA25" s="212"/>
      <c r="BB25" s="213"/>
      <c r="BC25" s="161">
        <f>VLOOKUP($AC25,'04'!$AC$8:$BH$253,27,FALSE)+VLOOKUP($AC25,'05'!$AC$8:$BH$229,27,FALSE)+VLOOKUP($AC25,'06'!$AC$8:$BP$241,27,FALSE)</f>
        <v>0</v>
      </c>
      <c r="BD25" s="162"/>
      <c r="BE25" s="162"/>
      <c r="BF25" s="163"/>
      <c r="BG25" s="251">
        <f t="shared" si="0"/>
        <v>0</v>
      </c>
      <c r="BH25" s="252"/>
    </row>
    <row r="26" spans="1:60" s="2" customFormat="1" ht="20.100000000000001" customHeight="1" x14ac:dyDescent="0.2">
      <c r="A26" s="226" t="s">
        <v>55</v>
      </c>
      <c r="B26" s="222"/>
      <c r="C26" s="196" t="s">
        <v>270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/>
      <c r="AC26" s="253" t="s">
        <v>271</v>
      </c>
      <c r="AD26" s="254"/>
      <c r="AE26" s="193">
        <f>SUM(AE21:AH25)</f>
        <v>15182269</v>
      </c>
      <c r="AF26" s="194"/>
      <c r="AG26" s="194"/>
      <c r="AH26" s="195"/>
      <c r="AI26" s="193">
        <f>SUM(AI21:AL25)</f>
        <v>82500476</v>
      </c>
      <c r="AJ26" s="194"/>
      <c r="AK26" s="194"/>
      <c r="AL26" s="195"/>
      <c r="AM26" s="193">
        <f>SUM(AM21:AP25)</f>
        <v>0</v>
      </c>
      <c r="AN26" s="194"/>
      <c r="AO26" s="194"/>
      <c r="AP26" s="195"/>
      <c r="AQ26" s="211" t="s">
        <v>599</v>
      </c>
      <c r="AR26" s="212"/>
      <c r="AS26" s="212"/>
      <c r="AT26" s="213"/>
      <c r="AU26" s="193">
        <f>SUM(AU21:AX25)</f>
        <v>0</v>
      </c>
      <c r="AV26" s="194"/>
      <c r="AW26" s="194"/>
      <c r="AX26" s="195"/>
      <c r="AY26" s="211" t="s">
        <v>599</v>
      </c>
      <c r="AZ26" s="212"/>
      <c r="BA26" s="212"/>
      <c r="BB26" s="213"/>
      <c r="BC26" s="193">
        <f>SUM(BC21:BF25)</f>
        <v>0</v>
      </c>
      <c r="BD26" s="194"/>
      <c r="BE26" s="194"/>
      <c r="BF26" s="195"/>
      <c r="BG26" s="249">
        <f t="shared" si="0"/>
        <v>0</v>
      </c>
      <c r="BH26" s="250"/>
    </row>
    <row r="27" spans="1:60" ht="20.100000000000001" customHeight="1" x14ac:dyDescent="0.2">
      <c r="A27" s="227" t="s">
        <v>56</v>
      </c>
      <c r="B27" s="221"/>
      <c r="C27" s="175" t="s">
        <v>272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255" t="s">
        <v>273</v>
      </c>
      <c r="AD27" s="256"/>
      <c r="AE27" s="161">
        <f>VLOOKUP($AC27,'04'!$AC$8:$BH$253,3,FALSE)+VLOOKUP($AC27,'05'!$AC$8:$BH$229,3,FALSE)+VLOOKUP($AC27,'06'!$AC$8:$BP$241,3,FALSE)</f>
        <v>0</v>
      </c>
      <c r="AF27" s="162"/>
      <c r="AG27" s="162"/>
      <c r="AH27" s="163"/>
      <c r="AI27" s="161">
        <f>VLOOKUP($AC27,'04'!$AC$8:$BH$253,7,FALSE)+VLOOKUP($AC27,'05'!$AC$8:$BH$229,7,FALSE)+VLOOKUP($AC27,'06'!$AC$8:$BP$241,7,FALSE)</f>
        <v>0</v>
      </c>
      <c r="AJ27" s="162"/>
      <c r="AK27" s="162"/>
      <c r="AL27" s="163"/>
      <c r="AM27" s="161">
        <f>VLOOKUP($AC27,'04'!$AC$8:$BH$253,11,FALSE)+VLOOKUP($AC27,'05'!$AC$8:$BH$229,11,FALSE)+VLOOKUP($AC27,'06'!$AC$8:$BP$241,11,FALSE)</f>
        <v>0</v>
      </c>
      <c r="AN27" s="162"/>
      <c r="AO27" s="162"/>
      <c r="AP27" s="163"/>
      <c r="AQ27" s="211" t="s">
        <v>599</v>
      </c>
      <c r="AR27" s="212"/>
      <c r="AS27" s="212"/>
      <c r="AT27" s="213"/>
      <c r="AU27" s="161">
        <f>VLOOKUP($AC27,'04'!$AC$8:$BH$253,19,FALSE)+VLOOKUP($AC27,'05'!$AC$8:$BH$229,19,FALSE)+VLOOKUP($AC27,'06'!$AC$8:$BP$241,19,FALSE)</f>
        <v>0</v>
      </c>
      <c r="AV27" s="162"/>
      <c r="AW27" s="162"/>
      <c r="AX27" s="163"/>
      <c r="AY27" s="211" t="s">
        <v>599</v>
      </c>
      <c r="AZ27" s="212"/>
      <c r="BA27" s="212"/>
      <c r="BB27" s="213"/>
      <c r="BC27" s="161">
        <f>VLOOKUP($AC27,'04'!$AC$8:$BH$253,27,FALSE)+VLOOKUP($AC27,'05'!$AC$8:$BH$229,27,FALSE)+VLOOKUP($AC27,'06'!$AC$8:$BP$241,27,FALSE)</f>
        <v>0</v>
      </c>
      <c r="BD27" s="162"/>
      <c r="BE27" s="162"/>
      <c r="BF27" s="163"/>
      <c r="BG27" s="251" t="str">
        <f t="shared" si="0"/>
        <v>n.é.</v>
      </c>
      <c r="BH27" s="252"/>
    </row>
    <row r="28" spans="1:60" ht="20.100000000000001" customHeight="1" x14ac:dyDescent="0.2">
      <c r="A28" s="227" t="s">
        <v>106</v>
      </c>
      <c r="B28" s="221"/>
      <c r="C28" s="175" t="s">
        <v>274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  <c r="AC28" s="255" t="s">
        <v>275</v>
      </c>
      <c r="AD28" s="256"/>
      <c r="AE28" s="161">
        <f>VLOOKUP($AC28,'04'!$AC$8:$BH$253,3,FALSE)+VLOOKUP($AC28,'05'!$AC$8:$BH$229,3,FALSE)+VLOOKUP($AC28,'06'!$AC$8:$BP$241,3,FALSE)</f>
        <v>0</v>
      </c>
      <c r="AF28" s="162"/>
      <c r="AG28" s="162"/>
      <c r="AH28" s="163"/>
      <c r="AI28" s="161">
        <f>VLOOKUP($AC28,'04'!$AC$8:$BH$253,7,FALSE)+VLOOKUP($AC28,'05'!$AC$8:$BH$229,7,FALSE)+VLOOKUP($AC28,'06'!$AC$8:$BP$241,7,FALSE)</f>
        <v>0</v>
      </c>
      <c r="AJ28" s="162"/>
      <c r="AK28" s="162"/>
      <c r="AL28" s="163"/>
      <c r="AM28" s="161">
        <f>VLOOKUP($AC28,'04'!$AC$8:$BH$253,11,FALSE)+VLOOKUP($AC28,'05'!$AC$8:$BH$229,11,FALSE)+VLOOKUP($AC28,'06'!$AC$8:$BP$241,11,FALSE)</f>
        <v>0</v>
      </c>
      <c r="AN28" s="162"/>
      <c r="AO28" s="162"/>
      <c r="AP28" s="163"/>
      <c r="AQ28" s="211" t="s">
        <v>599</v>
      </c>
      <c r="AR28" s="212"/>
      <c r="AS28" s="212"/>
      <c r="AT28" s="213"/>
      <c r="AU28" s="161">
        <f>VLOOKUP($AC28,'04'!$AC$8:$BH$253,19,FALSE)+VLOOKUP($AC28,'05'!$AC$8:$BH$229,19,FALSE)+VLOOKUP($AC28,'06'!$AC$8:$BP$241,19,FALSE)</f>
        <v>0</v>
      </c>
      <c r="AV28" s="162"/>
      <c r="AW28" s="162"/>
      <c r="AX28" s="163"/>
      <c r="AY28" s="211" t="s">
        <v>599</v>
      </c>
      <c r="AZ28" s="212"/>
      <c r="BA28" s="212"/>
      <c r="BB28" s="213"/>
      <c r="BC28" s="161">
        <f>VLOOKUP($AC28,'04'!$AC$8:$BH$253,27,FALSE)+VLOOKUP($AC28,'05'!$AC$8:$BH$229,27,FALSE)+VLOOKUP($AC28,'06'!$AC$8:$BP$241,27,FALSE)</f>
        <v>0</v>
      </c>
      <c r="BD28" s="162"/>
      <c r="BE28" s="162"/>
      <c r="BF28" s="163"/>
      <c r="BG28" s="251" t="str">
        <f t="shared" si="0"/>
        <v>n.é.</v>
      </c>
      <c r="BH28" s="252"/>
    </row>
    <row r="29" spans="1:60" s="2" customFormat="1" ht="20.100000000000001" customHeight="1" x14ac:dyDescent="0.2">
      <c r="A29" s="226" t="s">
        <v>107</v>
      </c>
      <c r="B29" s="222"/>
      <c r="C29" s="196" t="s">
        <v>276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8"/>
      <c r="AC29" s="253" t="s">
        <v>277</v>
      </c>
      <c r="AD29" s="254"/>
      <c r="AE29" s="193">
        <f>SUM(AE27:AH28)</f>
        <v>0</v>
      </c>
      <c r="AF29" s="194"/>
      <c r="AG29" s="194"/>
      <c r="AH29" s="195"/>
      <c r="AI29" s="193">
        <f>SUM(AI27:AL28)</f>
        <v>0</v>
      </c>
      <c r="AJ29" s="194"/>
      <c r="AK29" s="194"/>
      <c r="AL29" s="195"/>
      <c r="AM29" s="193">
        <f>SUM(AM27:AP28)</f>
        <v>0</v>
      </c>
      <c r="AN29" s="194"/>
      <c r="AO29" s="194"/>
      <c r="AP29" s="195"/>
      <c r="AQ29" s="211" t="s">
        <v>599</v>
      </c>
      <c r="AR29" s="212"/>
      <c r="AS29" s="212"/>
      <c r="AT29" s="213"/>
      <c r="AU29" s="193">
        <f>SUM(AU27:AX28)</f>
        <v>0</v>
      </c>
      <c r="AV29" s="194"/>
      <c r="AW29" s="194"/>
      <c r="AX29" s="195"/>
      <c r="AY29" s="211" t="s">
        <v>599</v>
      </c>
      <c r="AZ29" s="212"/>
      <c r="BA29" s="212"/>
      <c r="BB29" s="213"/>
      <c r="BC29" s="193">
        <f>SUM(BC27:BF28)</f>
        <v>0</v>
      </c>
      <c r="BD29" s="194"/>
      <c r="BE29" s="194"/>
      <c r="BF29" s="195"/>
      <c r="BG29" s="249" t="str">
        <f t="shared" si="0"/>
        <v>n.é.</v>
      </c>
      <c r="BH29" s="250"/>
    </row>
    <row r="30" spans="1:60" ht="20.100000000000001" customHeight="1" x14ac:dyDescent="0.2">
      <c r="A30" s="227" t="s">
        <v>179</v>
      </c>
      <c r="B30" s="221"/>
      <c r="C30" s="175" t="s">
        <v>278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255" t="s">
        <v>279</v>
      </c>
      <c r="AD30" s="256"/>
      <c r="AE30" s="161">
        <f>VLOOKUP($AC30,'04'!$AC$8:$BH$253,3,FALSE)+VLOOKUP($AC30,'05'!$AC$8:$BH$229,3,FALSE)+VLOOKUP($AC30,'06'!$AC$8:$BP$241,3,FALSE)</f>
        <v>0</v>
      </c>
      <c r="AF30" s="162"/>
      <c r="AG30" s="162"/>
      <c r="AH30" s="163"/>
      <c r="AI30" s="161">
        <f>VLOOKUP($AC30,'04'!$AC$8:$BH$253,7,FALSE)+VLOOKUP($AC30,'05'!$AC$8:$BH$229,7,FALSE)+VLOOKUP($AC30,'06'!$AC$8:$BP$241,7,FALSE)</f>
        <v>0</v>
      </c>
      <c r="AJ30" s="162"/>
      <c r="AK30" s="162"/>
      <c r="AL30" s="163"/>
      <c r="AM30" s="161">
        <f>VLOOKUP($AC30,'04'!$AC$8:$BH$253,11,FALSE)+VLOOKUP($AC30,'05'!$AC$8:$BH$229,11,FALSE)+VLOOKUP($AC30,'06'!$AC$8:$BP$241,11,FALSE)</f>
        <v>0</v>
      </c>
      <c r="AN30" s="162"/>
      <c r="AO30" s="162"/>
      <c r="AP30" s="163"/>
      <c r="AQ30" s="211" t="s">
        <v>599</v>
      </c>
      <c r="AR30" s="212"/>
      <c r="AS30" s="212"/>
      <c r="AT30" s="213"/>
      <c r="AU30" s="161">
        <f>VLOOKUP($AC30,'04'!$AC$8:$BH$253,19,FALSE)+VLOOKUP($AC30,'05'!$AC$8:$BH$229,19,FALSE)+VLOOKUP($AC30,'06'!$AC$8:$BP$241,19,FALSE)</f>
        <v>0</v>
      </c>
      <c r="AV30" s="162"/>
      <c r="AW30" s="162"/>
      <c r="AX30" s="163"/>
      <c r="AY30" s="211" t="s">
        <v>599</v>
      </c>
      <c r="AZ30" s="212"/>
      <c r="BA30" s="212"/>
      <c r="BB30" s="213"/>
      <c r="BC30" s="161">
        <f>VLOOKUP($AC30,'04'!$AC$8:$BH$253,27,FALSE)+VLOOKUP($AC30,'05'!$AC$8:$BH$229,27,FALSE)+VLOOKUP($AC30,'06'!$AC$8:$BP$241,27,FALSE)</f>
        <v>0</v>
      </c>
      <c r="BD30" s="162"/>
      <c r="BE30" s="162"/>
      <c r="BF30" s="163"/>
      <c r="BG30" s="251" t="str">
        <f t="shared" si="0"/>
        <v>n.é.</v>
      </c>
      <c r="BH30" s="252"/>
    </row>
    <row r="31" spans="1:60" ht="20.100000000000001" customHeight="1" x14ac:dyDescent="0.2">
      <c r="A31" s="227" t="s">
        <v>180</v>
      </c>
      <c r="B31" s="221"/>
      <c r="C31" s="175" t="s">
        <v>280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255" t="s">
        <v>281</v>
      </c>
      <c r="AD31" s="256"/>
      <c r="AE31" s="161">
        <f>VLOOKUP($AC31,'04'!$AC$8:$BH$253,3,FALSE)+VLOOKUP($AC31,'05'!$AC$8:$BH$229,3,FALSE)+VLOOKUP($AC31,'06'!$AC$8:$BP$241,3,FALSE)</f>
        <v>0</v>
      </c>
      <c r="AF31" s="162"/>
      <c r="AG31" s="162"/>
      <c r="AH31" s="163"/>
      <c r="AI31" s="161">
        <f>VLOOKUP($AC31,'04'!$AC$8:$BH$253,7,FALSE)+VLOOKUP($AC31,'05'!$AC$8:$BH$229,7,FALSE)+VLOOKUP($AC31,'06'!$AC$8:$BP$241,7,FALSE)</f>
        <v>0</v>
      </c>
      <c r="AJ31" s="162"/>
      <c r="AK31" s="162"/>
      <c r="AL31" s="163"/>
      <c r="AM31" s="161">
        <f>VLOOKUP($AC31,'04'!$AC$8:$BH$253,11,FALSE)+VLOOKUP($AC31,'05'!$AC$8:$BH$229,11,FALSE)+VLOOKUP($AC31,'06'!$AC$8:$BP$241,11,FALSE)</f>
        <v>0</v>
      </c>
      <c r="AN31" s="162"/>
      <c r="AO31" s="162"/>
      <c r="AP31" s="163"/>
      <c r="AQ31" s="211" t="s">
        <v>599</v>
      </c>
      <c r="AR31" s="212"/>
      <c r="AS31" s="212"/>
      <c r="AT31" s="213"/>
      <c r="AU31" s="161">
        <f>VLOOKUP($AC31,'04'!$AC$8:$BH$253,19,FALSE)+VLOOKUP($AC31,'05'!$AC$8:$BH$229,19,FALSE)+VLOOKUP($AC31,'06'!$AC$8:$BP$241,19,FALSE)</f>
        <v>0</v>
      </c>
      <c r="AV31" s="162"/>
      <c r="AW31" s="162"/>
      <c r="AX31" s="163"/>
      <c r="AY31" s="211" t="s">
        <v>599</v>
      </c>
      <c r="AZ31" s="212"/>
      <c r="BA31" s="212"/>
      <c r="BB31" s="213"/>
      <c r="BC31" s="161">
        <f>VLOOKUP($AC31,'04'!$AC$8:$BH$253,27,FALSE)+VLOOKUP($AC31,'05'!$AC$8:$BH$229,27,FALSE)+VLOOKUP($AC31,'06'!$AC$8:$BP$241,27,FALSE)</f>
        <v>0</v>
      </c>
      <c r="BD31" s="162"/>
      <c r="BE31" s="162"/>
      <c r="BF31" s="163"/>
      <c r="BG31" s="251" t="str">
        <f t="shared" si="0"/>
        <v>n.é.</v>
      </c>
      <c r="BH31" s="252"/>
    </row>
    <row r="32" spans="1:60" ht="20.100000000000001" customHeight="1" x14ac:dyDescent="0.2">
      <c r="A32" s="227" t="s">
        <v>181</v>
      </c>
      <c r="B32" s="221"/>
      <c r="C32" s="175" t="s">
        <v>282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255" t="s">
        <v>283</v>
      </c>
      <c r="AD32" s="256"/>
      <c r="AE32" s="161">
        <f>VLOOKUP($AC32,'04'!$AC$8:$BH$253,3,FALSE)+VLOOKUP($AC32,'05'!$AC$8:$BH$229,3,FALSE)+VLOOKUP($AC32,'06'!$AC$8:$BP$241,3,FALSE)</f>
        <v>6600000</v>
      </c>
      <c r="AF32" s="162"/>
      <c r="AG32" s="162"/>
      <c r="AH32" s="163"/>
      <c r="AI32" s="161">
        <f>VLOOKUP($AC32,'04'!$AC$8:$BH$253,7,FALSE)+VLOOKUP($AC32,'05'!$AC$8:$BH$229,7,FALSE)+VLOOKUP($AC32,'06'!$AC$8:$BP$241,7,FALSE)</f>
        <v>6600000</v>
      </c>
      <c r="AJ32" s="162"/>
      <c r="AK32" s="162"/>
      <c r="AL32" s="163"/>
      <c r="AM32" s="161">
        <f>VLOOKUP($AC32,'04'!$AC$8:$BH$253,11,FALSE)+VLOOKUP($AC32,'05'!$AC$8:$BH$229,11,FALSE)+VLOOKUP($AC32,'06'!$AC$8:$BP$241,11,FALSE)</f>
        <v>0</v>
      </c>
      <c r="AN32" s="162"/>
      <c r="AO32" s="162"/>
      <c r="AP32" s="163"/>
      <c r="AQ32" s="211" t="s">
        <v>599</v>
      </c>
      <c r="AR32" s="212"/>
      <c r="AS32" s="212"/>
      <c r="AT32" s="213"/>
      <c r="AU32" s="161">
        <f>VLOOKUP($AC32,'04'!$AC$8:$BH$253,19,FALSE)+VLOOKUP($AC32,'05'!$AC$8:$BH$229,19,FALSE)+VLOOKUP($AC32,'06'!$AC$8:$BP$241,19,FALSE)</f>
        <v>0</v>
      </c>
      <c r="AV32" s="162"/>
      <c r="AW32" s="162"/>
      <c r="AX32" s="163"/>
      <c r="AY32" s="211" t="s">
        <v>599</v>
      </c>
      <c r="AZ32" s="212"/>
      <c r="BA32" s="212"/>
      <c r="BB32" s="213"/>
      <c r="BC32" s="161">
        <f>VLOOKUP($AC32,'04'!$AC$8:$BH$253,27,FALSE)+VLOOKUP($AC32,'05'!$AC$8:$BH$229,27,FALSE)+VLOOKUP($AC32,'06'!$AC$8:$BP$241,27,FALSE)</f>
        <v>0</v>
      </c>
      <c r="BD32" s="162"/>
      <c r="BE32" s="162"/>
      <c r="BF32" s="163"/>
      <c r="BG32" s="251">
        <f t="shared" si="0"/>
        <v>0</v>
      </c>
      <c r="BH32" s="252"/>
    </row>
    <row r="33" spans="1:60" ht="20.100000000000001" customHeight="1" x14ac:dyDescent="0.2">
      <c r="A33" s="227" t="s">
        <v>182</v>
      </c>
      <c r="B33" s="221"/>
      <c r="C33" s="175" t="s">
        <v>284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255" t="s">
        <v>285</v>
      </c>
      <c r="AD33" s="256"/>
      <c r="AE33" s="161">
        <f>VLOOKUP($AC33,'04'!$AC$8:$BH$253,3,FALSE)+VLOOKUP($AC33,'05'!$AC$8:$BH$229,3,FALSE)+VLOOKUP($AC33,'06'!$AC$8:$BP$241,3,FALSE)</f>
        <v>32000000</v>
      </c>
      <c r="AF33" s="162"/>
      <c r="AG33" s="162"/>
      <c r="AH33" s="163"/>
      <c r="AI33" s="161">
        <f>VLOOKUP($AC33,'04'!$AC$8:$BH$253,7,FALSE)+VLOOKUP($AC33,'05'!$AC$8:$BH$229,7,FALSE)+VLOOKUP($AC33,'06'!$AC$8:$BP$241,7,FALSE)</f>
        <v>32000000</v>
      </c>
      <c r="AJ33" s="162"/>
      <c r="AK33" s="162"/>
      <c r="AL33" s="163"/>
      <c r="AM33" s="161">
        <f>VLOOKUP($AC33,'04'!$AC$8:$BH$253,11,FALSE)+VLOOKUP($AC33,'05'!$AC$8:$BH$229,11,FALSE)+VLOOKUP($AC33,'06'!$AC$8:$BP$241,11,FALSE)</f>
        <v>0</v>
      </c>
      <c r="AN33" s="162"/>
      <c r="AO33" s="162"/>
      <c r="AP33" s="163"/>
      <c r="AQ33" s="211" t="s">
        <v>599</v>
      </c>
      <c r="AR33" s="212"/>
      <c r="AS33" s="212"/>
      <c r="AT33" s="213"/>
      <c r="AU33" s="161">
        <f>VLOOKUP($AC33,'04'!$AC$8:$BH$253,19,FALSE)+VLOOKUP($AC33,'05'!$AC$8:$BH$229,19,FALSE)+VLOOKUP($AC33,'06'!$AC$8:$BP$241,19,FALSE)</f>
        <v>0</v>
      </c>
      <c r="AV33" s="162"/>
      <c r="AW33" s="162"/>
      <c r="AX33" s="163"/>
      <c r="AY33" s="211" t="s">
        <v>599</v>
      </c>
      <c r="AZ33" s="212"/>
      <c r="BA33" s="212"/>
      <c r="BB33" s="213"/>
      <c r="BC33" s="161">
        <f>VLOOKUP($AC33,'04'!$AC$8:$BH$253,27,FALSE)+VLOOKUP($AC33,'05'!$AC$8:$BH$229,27,FALSE)+VLOOKUP($AC33,'06'!$AC$8:$BP$241,27,FALSE)</f>
        <v>0</v>
      </c>
      <c r="BD33" s="162"/>
      <c r="BE33" s="162"/>
      <c r="BF33" s="163"/>
      <c r="BG33" s="251">
        <f t="shared" si="0"/>
        <v>0</v>
      </c>
      <c r="BH33" s="252"/>
    </row>
    <row r="34" spans="1:60" ht="20.100000000000001" customHeight="1" x14ac:dyDescent="0.2">
      <c r="A34" s="227" t="s">
        <v>183</v>
      </c>
      <c r="B34" s="221"/>
      <c r="C34" s="175" t="s">
        <v>286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255" t="s">
        <v>287</v>
      </c>
      <c r="AD34" s="256"/>
      <c r="AE34" s="161">
        <f>VLOOKUP($AC34,'04'!$AC$8:$BH$253,3,FALSE)+VLOOKUP($AC34,'05'!$AC$8:$BH$229,3,FALSE)+VLOOKUP($AC34,'06'!$AC$8:$BP$241,3,FALSE)</f>
        <v>0</v>
      </c>
      <c r="AF34" s="162"/>
      <c r="AG34" s="162"/>
      <c r="AH34" s="163"/>
      <c r="AI34" s="161">
        <f>VLOOKUP($AC34,'04'!$AC$8:$BH$253,7,FALSE)+VLOOKUP($AC34,'05'!$AC$8:$BH$229,7,FALSE)+VLOOKUP($AC34,'06'!$AC$8:$BP$241,7,FALSE)</f>
        <v>0</v>
      </c>
      <c r="AJ34" s="162"/>
      <c r="AK34" s="162"/>
      <c r="AL34" s="163"/>
      <c r="AM34" s="161">
        <f>VLOOKUP($AC34,'04'!$AC$8:$BH$253,11,FALSE)+VLOOKUP($AC34,'05'!$AC$8:$BH$229,11,FALSE)+VLOOKUP($AC34,'06'!$AC$8:$BP$241,11,FALSE)</f>
        <v>0</v>
      </c>
      <c r="AN34" s="162"/>
      <c r="AO34" s="162"/>
      <c r="AP34" s="163"/>
      <c r="AQ34" s="211" t="s">
        <v>599</v>
      </c>
      <c r="AR34" s="212"/>
      <c r="AS34" s="212"/>
      <c r="AT34" s="213"/>
      <c r="AU34" s="161">
        <f>VLOOKUP($AC34,'04'!$AC$8:$BH$253,19,FALSE)+VLOOKUP($AC34,'05'!$AC$8:$BH$229,19,FALSE)+VLOOKUP($AC34,'06'!$AC$8:$BP$241,19,FALSE)</f>
        <v>0</v>
      </c>
      <c r="AV34" s="162"/>
      <c r="AW34" s="162"/>
      <c r="AX34" s="163"/>
      <c r="AY34" s="211" t="s">
        <v>599</v>
      </c>
      <c r="AZ34" s="212"/>
      <c r="BA34" s="212"/>
      <c r="BB34" s="213"/>
      <c r="BC34" s="161">
        <f>VLOOKUP($AC34,'04'!$AC$8:$BH$253,27,FALSE)+VLOOKUP($AC34,'05'!$AC$8:$BH$229,27,FALSE)+VLOOKUP($AC34,'06'!$AC$8:$BP$241,27,FALSE)</f>
        <v>0</v>
      </c>
      <c r="BD34" s="162"/>
      <c r="BE34" s="162"/>
      <c r="BF34" s="163"/>
      <c r="BG34" s="251" t="str">
        <f t="shared" si="0"/>
        <v>n.é.</v>
      </c>
      <c r="BH34" s="252"/>
    </row>
    <row r="35" spans="1:60" ht="20.100000000000001" customHeight="1" x14ac:dyDescent="0.2">
      <c r="A35" s="227" t="s">
        <v>184</v>
      </c>
      <c r="B35" s="221"/>
      <c r="C35" s="175" t="s">
        <v>288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255" t="s">
        <v>289</v>
      </c>
      <c r="AD35" s="256"/>
      <c r="AE35" s="161">
        <f>VLOOKUP($AC35,'04'!$AC$8:$BH$253,3,FALSE)+VLOOKUP($AC35,'05'!$AC$8:$BH$229,3,FALSE)+VLOOKUP($AC35,'06'!$AC$8:$BP$241,3,FALSE)</f>
        <v>0</v>
      </c>
      <c r="AF35" s="162"/>
      <c r="AG35" s="162"/>
      <c r="AH35" s="163"/>
      <c r="AI35" s="161">
        <f>VLOOKUP($AC35,'04'!$AC$8:$BH$253,7,FALSE)+VLOOKUP($AC35,'05'!$AC$8:$BH$229,7,FALSE)+VLOOKUP($AC35,'06'!$AC$8:$BP$241,7,FALSE)</f>
        <v>0</v>
      </c>
      <c r="AJ35" s="162"/>
      <c r="AK35" s="162"/>
      <c r="AL35" s="163"/>
      <c r="AM35" s="161">
        <f>VLOOKUP($AC35,'04'!$AC$8:$BH$253,11,FALSE)+VLOOKUP($AC35,'05'!$AC$8:$BH$229,11,FALSE)+VLOOKUP($AC35,'06'!$AC$8:$BP$241,11,FALSE)</f>
        <v>0</v>
      </c>
      <c r="AN35" s="162"/>
      <c r="AO35" s="162"/>
      <c r="AP35" s="163"/>
      <c r="AQ35" s="211" t="s">
        <v>599</v>
      </c>
      <c r="AR35" s="212"/>
      <c r="AS35" s="212"/>
      <c r="AT35" s="213"/>
      <c r="AU35" s="161">
        <f>VLOOKUP($AC35,'04'!$AC$8:$BH$253,19,FALSE)+VLOOKUP($AC35,'05'!$AC$8:$BH$229,19,FALSE)+VLOOKUP($AC35,'06'!$AC$8:$BP$241,19,FALSE)</f>
        <v>0</v>
      </c>
      <c r="AV35" s="162"/>
      <c r="AW35" s="162"/>
      <c r="AX35" s="163"/>
      <c r="AY35" s="211" t="s">
        <v>599</v>
      </c>
      <c r="AZ35" s="212"/>
      <c r="BA35" s="212"/>
      <c r="BB35" s="213"/>
      <c r="BC35" s="161">
        <f>VLOOKUP($AC35,'04'!$AC$8:$BH$253,27,FALSE)+VLOOKUP($AC35,'05'!$AC$8:$BH$229,27,FALSE)+VLOOKUP($AC35,'06'!$AC$8:$BP$241,27,FALSE)</f>
        <v>0</v>
      </c>
      <c r="BD35" s="162"/>
      <c r="BE35" s="162"/>
      <c r="BF35" s="163"/>
      <c r="BG35" s="251" t="str">
        <f t="shared" si="0"/>
        <v>n.é.</v>
      </c>
      <c r="BH35" s="252"/>
    </row>
    <row r="36" spans="1:60" ht="20.100000000000001" customHeight="1" x14ac:dyDescent="0.2">
      <c r="A36" s="227" t="s">
        <v>185</v>
      </c>
      <c r="B36" s="221"/>
      <c r="C36" s="175" t="s">
        <v>290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255" t="s">
        <v>291</v>
      </c>
      <c r="AD36" s="256"/>
      <c r="AE36" s="161">
        <f>VLOOKUP($AC36,'04'!$AC$8:$BH$253,3,FALSE)+VLOOKUP($AC36,'05'!$AC$8:$BH$229,3,FALSE)+VLOOKUP($AC36,'06'!$AC$8:$BP$241,3,FALSE)</f>
        <v>0</v>
      </c>
      <c r="AF36" s="162"/>
      <c r="AG36" s="162"/>
      <c r="AH36" s="163"/>
      <c r="AI36" s="161">
        <f>VLOOKUP($AC36,'04'!$AC$8:$BH$253,7,FALSE)+VLOOKUP($AC36,'05'!$AC$8:$BH$229,7,FALSE)+VLOOKUP($AC36,'06'!$AC$8:$BP$241,7,FALSE)</f>
        <v>0</v>
      </c>
      <c r="AJ36" s="162"/>
      <c r="AK36" s="162"/>
      <c r="AL36" s="163"/>
      <c r="AM36" s="161">
        <f>VLOOKUP($AC36,'04'!$AC$8:$BH$253,11,FALSE)+VLOOKUP($AC36,'05'!$AC$8:$BH$229,11,FALSE)+VLOOKUP($AC36,'06'!$AC$8:$BP$241,11,FALSE)</f>
        <v>0</v>
      </c>
      <c r="AN36" s="162"/>
      <c r="AO36" s="162"/>
      <c r="AP36" s="163"/>
      <c r="AQ36" s="211" t="s">
        <v>599</v>
      </c>
      <c r="AR36" s="212"/>
      <c r="AS36" s="212"/>
      <c r="AT36" s="213"/>
      <c r="AU36" s="161">
        <f>VLOOKUP($AC36,'04'!$AC$8:$BH$253,19,FALSE)+VLOOKUP($AC36,'05'!$AC$8:$BH$229,19,FALSE)+VLOOKUP($AC36,'06'!$AC$8:$BP$241,19,FALSE)</f>
        <v>0</v>
      </c>
      <c r="AV36" s="162"/>
      <c r="AW36" s="162"/>
      <c r="AX36" s="163"/>
      <c r="AY36" s="211" t="s">
        <v>599</v>
      </c>
      <c r="AZ36" s="212"/>
      <c r="BA36" s="212"/>
      <c r="BB36" s="213"/>
      <c r="BC36" s="161">
        <f>VLOOKUP($AC36,'04'!$AC$8:$BH$253,27,FALSE)+VLOOKUP($AC36,'05'!$AC$8:$BH$229,27,FALSE)+VLOOKUP($AC36,'06'!$AC$8:$BP$241,27,FALSE)</f>
        <v>0</v>
      </c>
      <c r="BD36" s="162"/>
      <c r="BE36" s="162"/>
      <c r="BF36" s="163"/>
      <c r="BG36" s="251" t="str">
        <f t="shared" si="0"/>
        <v>n.é.</v>
      </c>
      <c r="BH36" s="252"/>
    </row>
    <row r="37" spans="1:60" ht="20.100000000000001" customHeight="1" x14ac:dyDescent="0.2">
      <c r="A37" s="227" t="s">
        <v>186</v>
      </c>
      <c r="B37" s="221"/>
      <c r="C37" s="175" t="s">
        <v>292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7"/>
      <c r="AC37" s="255" t="s">
        <v>293</v>
      </c>
      <c r="AD37" s="256"/>
      <c r="AE37" s="161">
        <f>VLOOKUP($AC37,'04'!$AC$8:$BH$253,3,FALSE)+VLOOKUP($AC37,'05'!$AC$8:$BH$229,3,FALSE)+VLOOKUP($AC37,'06'!$AC$8:$BP$241,3,FALSE)</f>
        <v>0</v>
      </c>
      <c r="AF37" s="162"/>
      <c r="AG37" s="162"/>
      <c r="AH37" s="163"/>
      <c r="AI37" s="161">
        <f>VLOOKUP($AC37,'04'!$AC$8:$BH$253,7,FALSE)+VLOOKUP($AC37,'05'!$AC$8:$BH$229,7,FALSE)+VLOOKUP($AC37,'06'!$AC$8:$BP$241,7,FALSE)</f>
        <v>0</v>
      </c>
      <c r="AJ37" s="162"/>
      <c r="AK37" s="162"/>
      <c r="AL37" s="163"/>
      <c r="AM37" s="161">
        <f>VLOOKUP($AC37,'04'!$AC$8:$BH$253,11,FALSE)+VLOOKUP($AC37,'05'!$AC$8:$BH$229,11,FALSE)+VLOOKUP($AC37,'06'!$AC$8:$BP$241,11,FALSE)</f>
        <v>0</v>
      </c>
      <c r="AN37" s="162"/>
      <c r="AO37" s="162"/>
      <c r="AP37" s="163"/>
      <c r="AQ37" s="211" t="s">
        <v>599</v>
      </c>
      <c r="AR37" s="212"/>
      <c r="AS37" s="212"/>
      <c r="AT37" s="213"/>
      <c r="AU37" s="161">
        <f>VLOOKUP($AC37,'04'!$AC$8:$BH$253,19,FALSE)+VLOOKUP($AC37,'05'!$AC$8:$BH$229,19,FALSE)+VLOOKUP($AC37,'06'!$AC$8:$BP$241,19,FALSE)</f>
        <v>0</v>
      </c>
      <c r="AV37" s="162"/>
      <c r="AW37" s="162"/>
      <c r="AX37" s="163"/>
      <c r="AY37" s="211" t="s">
        <v>599</v>
      </c>
      <c r="AZ37" s="212"/>
      <c r="BA37" s="212"/>
      <c r="BB37" s="213"/>
      <c r="BC37" s="161">
        <f>VLOOKUP($AC37,'04'!$AC$8:$BH$253,27,FALSE)+VLOOKUP($AC37,'05'!$AC$8:$BH$229,27,FALSE)+VLOOKUP($AC37,'06'!$AC$8:$BP$241,27,FALSE)</f>
        <v>0</v>
      </c>
      <c r="BD37" s="162"/>
      <c r="BE37" s="162"/>
      <c r="BF37" s="163"/>
      <c r="BG37" s="251" t="str">
        <f t="shared" si="0"/>
        <v>n.é.</v>
      </c>
      <c r="BH37" s="252"/>
    </row>
    <row r="38" spans="1:60" s="2" customFormat="1" ht="20.100000000000001" customHeight="1" x14ac:dyDescent="0.2">
      <c r="A38" s="226" t="s">
        <v>187</v>
      </c>
      <c r="B38" s="222"/>
      <c r="C38" s="196" t="s">
        <v>294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8"/>
      <c r="AC38" s="253" t="s">
        <v>295</v>
      </c>
      <c r="AD38" s="254"/>
      <c r="AE38" s="193">
        <f>SUM(AE33:AH37)</f>
        <v>32000000</v>
      </c>
      <c r="AF38" s="194"/>
      <c r="AG38" s="194"/>
      <c r="AH38" s="195"/>
      <c r="AI38" s="193">
        <f>SUM(AI33:AL37)</f>
        <v>32000000</v>
      </c>
      <c r="AJ38" s="194"/>
      <c r="AK38" s="194"/>
      <c r="AL38" s="195"/>
      <c r="AM38" s="193">
        <f>SUM(AM33:AP37)</f>
        <v>0</v>
      </c>
      <c r="AN38" s="194"/>
      <c r="AO38" s="194"/>
      <c r="AP38" s="195"/>
      <c r="AQ38" s="211" t="s">
        <v>599</v>
      </c>
      <c r="AR38" s="212"/>
      <c r="AS38" s="212"/>
      <c r="AT38" s="213"/>
      <c r="AU38" s="193">
        <f>SUM(AU33:AX37)</f>
        <v>0</v>
      </c>
      <c r="AV38" s="194"/>
      <c r="AW38" s="194"/>
      <c r="AX38" s="195"/>
      <c r="AY38" s="211" t="s">
        <v>599</v>
      </c>
      <c r="AZ38" s="212"/>
      <c r="BA38" s="212"/>
      <c r="BB38" s="213"/>
      <c r="BC38" s="193">
        <f>SUM(BC33:BF37)</f>
        <v>0</v>
      </c>
      <c r="BD38" s="194"/>
      <c r="BE38" s="194"/>
      <c r="BF38" s="195"/>
      <c r="BG38" s="249">
        <f t="shared" si="0"/>
        <v>0</v>
      </c>
      <c r="BH38" s="250"/>
    </row>
    <row r="39" spans="1:60" ht="20.100000000000001" customHeight="1" x14ac:dyDescent="0.2">
      <c r="A39" s="227" t="s">
        <v>188</v>
      </c>
      <c r="B39" s="221"/>
      <c r="C39" s="175" t="s">
        <v>296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255" t="s">
        <v>297</v>
      </c>
      <c r="AD39" s="256"/>
      <c r="AE39" s="161">
        <f>VLOOKUP($AC39,'04'!$AC$8:$BH$253,3,FALSE)+VLOOKUP($AC39,'05'!$AC$8:$BH$229,3,FALSE)+VLOOKUP($AC39,'06'!$AC$8:$BP$241,3,FALSE)</f>
        <v>280000</v>
      </c>
      <c r="AF39" s="162"/>
      <c r="AG39" s="162"/>
      <c r="AH39" s="163"/>
      <c r="AI39" s="161">
        <f>VLOOKUP($AC39,'04'!$AC$8:$BH$253,7,FALSE)+VLOOKUP($AC39,'05'!$AC$8:$BH$229,7,FALSE)+VLOOKUP($AC39,'06'!$AC$8:$BP$241,7,FALSE)</f>
        <v>280000</v>
      </c>
      <c r="AJ39" s="162"/>
      <c r="AK39" s="162"/>
      <c r="AL39" s="163"/>
      <c r="AM39" s="161">
        <f>VLOOKUP($AC39,'04'!$AC$8:$BH$253,11,FALSE)+VLOOKUP($AC39,'05'!$AC$8:$BH$229,11,FALSE)+VLOOKUP($AC39,'06'!$AC$8:$BP$241,11,FALSE)</f>
        <v>0</v>
      </c>
      <c r="AN39" s="162"/>
      <c r="AO39" s="162"/>
      <c r="AP39" s="163"/>
      <c r="AQ39" s="211" t="s">
        <v>599</v>
      </c>
      <c r="AR39" s="212"/>
      <c r="AS39" s="212"/>
      <c r="AT39" s="213"/>
      <c r="AU39" s="161">
        <f>VLOOKUP($AC39,'04'!$AC$8:$BH$253,19,FALSE)+VLOOKUP($AC39,'05'!$AC$8:$BH$229,19,FALSE)+VLOOKUP($AC39,'06'!$AC$8:$BP$241,19,FALSE)</f>
        <v>0</v>
      </c>
      <c r="AV39" s="162"/>
      <c r="AW39" s="162"/>
      <c r="AX39" s="163"/>
      <c r="AY39" s="211" t="s">
        <v>599</v>
      </c>
      <c r="AZ39" s="212"/>
      <c r="BA39" s="212"/>
      <c r="BB39" s="213"/>
      <c r="BC39" s="161">
        <f>VLOOKUP($AC39,'04'!$AC$8:$BH$253,27,FALSE)+VLOOKUP($AC39,'05'!$AC$8:$BH$229,27,FALSE)+VLOOKUP($AC39,'06'!$AC$8:$BP$241,27,FALSE)</f>
        <v>0</v>
      </c>
      <c r="BD39" s="162"/>
      <c r="BE39" s="162"/>
      <c r="BF39" s="163"/>
      <c r="BG39" s="251">
        <f t="shared" si="0"/>
        <v>0</v>
      </c>
      <c r="BH39" s="252"/>
    </row>
    <row r="40" spans="1:60" s="2" customFormat="1" ht="20.100000000000001" customHeight="1" x14ac:dyDescent="0.2">
      <c r="A40" s="226" t="s">
        <v>189</v>
      </c>
      <c r="B40" s="222"/>
      <c r="C40" s="196" t="s">
        <v>298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C40" s="253" t="s">
        <v>299</v>
      </c>
      <c r="AD40" s="254"/>
      <c r="AE40" s="193">
        <f>SUM(AE29:AH32,AE38:AH39)</f>
        <v>38880000</v>
      </c>
      <c r="AF40" s="194"/>
      <c r="AG40" s="194"/>
      <c r="AH40" s="195"/>
      <c r="AI40" s="193">
        <f>SUM(AI29:AL32,AI38:AL39)</f>
        <v>38880000</v>
      </c>
      <c r="AJ40" s="194"/>
      <c r="AK40" s="194"/>
      <c r="AL40" s="195"/>
      <c r="AM40" s="193">
        <f>SUM(AM29:AP32,AM38:AP39)</f>
        <v>0</v>
      </c>
      <c r="AN40" s="194"/>
      <c r="AO40" s="194"/>
      <c r="AP40" s="195"/>
      <c r="AQ40" s="211" t="s">
        <v>599</v>
      </c>
      <c r="AR40" s="212"/>
      <c r="AS40" s="212"/>
      <c r="AT40" s="213"/>
      <c r="AU40" s="193">
        <f>SUM(AU29:AX32,AU38:AX39)</f>
        <v>0</v>
      </c>
      <c r="AV40" s="194"/>
      <c r="AW40" s="194"/>
      <c r="AX40" s="195"/>
      <c r="AY40" s="211" t="s">
        <v>599</v>
      </c>
      <c r="AZ40" s="212"/>
      <c r="BA40" s="212"/>
      <c r="BB40" s="213"/>
      <c r="BC40" s="193">
        <f>SUM(BC29:BF32,BC38:BF39)</f>
        <v>0</v>
      </c>
      <c r="BD40" s="194"/>
      <c r="BE40" s="194"/>
      <c r="BF40" s="195"/>
      <c r="BG40" s="249">
        <f t="shared" si="0"/>
        <v>0</v>
      </c>
      <c r="BH40" s="250"/>
    </row>
    <row r="41" spans="1:60" ht="20.100000000000001" customHeight="1" x14ac:dyDescent="0.2">
      <c r="A41" s="227" t="s">
        <v>190</v>
      </c>
      <c r="B41" s="221"/>
      <c r="C41" s="175" t="s">
        <v>300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7"/>
      <c r="AC41" s="255" t="s">
        <v>301</v>
      </c>
      <c r="AD41" s="256"/>
      <c r="AE41" s="161">
        <f>VLOOKUP($AC41,'04'!$AC$8:$BH$253,3,FALSE)+VLOOKUP($AC41,'05'!$AC$8:$BH$229,3,FALSE)+VLOOKUP($AC41,'06'!$AC$8:$BP$241,3,FALSE)</f>
        <v>0</v>
      </c>
      <c r="AF41" s="162"/>
      <c r="AG41" s="162"/>
      <c r="AH41" s="163"/>
      <c r="AI41" s="161">
        <f>VLOOKUP($AC41,'04'!$AC$8:$BH$253,7,FALSE)+VLOOKUP($AC41,'05'!$AC$8:$BH$229,7,FALSE)+VLOOKUP($AC41,'06'!$AC$8:$BP$241,7,FALSE)</f>
        <v>0</v>
      </c>
      <c r="AJ41" s="162"/>
      <c r="AK41" s="162"/>
      <c r="AL41" s="163"/>
      <c r="AM41" s="161">
        <f>VLOOKUP($AC41,'04'!$AC$8:$BH$253,11,FALSE)+VLOOKUP($AC41,'05'!$AC$8:$BH$229,11,FALSE)+VLOOKUP($AC41,'06'!$AC$8:$BP$241,11,FALSE)</f>
        <v>0</v>
      </c>
      <c r="AN41" s="162"/>
      <c r="AO41" s="162"/>
      <c r="AP41" s="163"/>
      <c r="AQ41" s="211" t="s">
        <v>599</v>
      </c>
      <c r="AR41" s="212"/>
      <c r="AS41" s="212"/>
      <c r="AT41" s="213"/>
      <c r="AU41" s="161">
        <f>VLOOKUP($AC41,'04'!$AC$8:$BH$253,19,FALSE)+VLOOKUP($AC41,'05'!$AC$8:$BH$229,19,FALSE)+VLOOKUP($AC41,'06'!$AC$8:$BP$241,19,FALSE)</f>
        <v>0</v>
      </c>
      <c r="AV41" s="162"/>
      <c r="AW41" s="162"/>
      <c r="AX41" s="163"/>
      <c r="AY41" s="211" t="s">
        <v>599</v>
      </c>
      <c r="AZ41" s="212"/>
      <c r="BA41" s="212"/>
      <c r="BB41" s="213"/>
      <c r="BC41" s="161">
        <f>VLOOKUP($AC41,'04'!$AC$8:$BH$253,27,FALSE)+VLOOKUP($AC41,'05'!$AC$8:$BH$229,27,FALSE)+VLOOKUP($AC41,'06'!$AC$8:$BP$241,27,FALSE)</f>
        <v>0</v>
      </c>
      <c r="BD41" s="162"/>
      <c r="BE41" s="162"/>
      <c r="BF41" s="163"/>
      <c r="BG41" s="251" t="str">
        <f t="shared" si="0"/>
        <v>n.é.</v>
      </c>
      <c r="BH41" s="252"/>
    </row>
    <row r="42" spans="1:60" ht="20.100000000000001" customHeight="1" x14ac:dyDescent="0.2">
      <c r="A42" s="227" t="s">
        <v>191</v>
      </c>
      <c r="B42" s="221"/>
      <c r="C42" s="175" t="s">
        <v>302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255" t="s">
        <v>303</v>
      </c>
      <c r="AD42" s="256"/>
      <c r="AE42" s="161">
        <f>VLOOKUP($AC42,'04'!$AC$8:$BH$253,3,FALSE)+VLOOKUP($AC42,'05'!$AC$8:$BH$229,3,FALSE)+VLOOKUP($AC42,'06'!$AC$8:$BP$241,3,FALSE)</f>
        <v>7440000</v>
      </c>
      <c r="AF42" s="162"/>
      <c r="AG42" s="162"/>
      <c r="AH42" s="163"/>
      <c r="AI42" s="161">
        <f>VLOOKUP($AC42,'04'!$AC$8:$BH$253,7,FALSE)+VLOOKUP($AC42,'05'!$AC$8:$BH$229,7,FALSE)+VLOOKUP($AC42,'06'!$AC$8:$BP$241,7,FALSE)</f>
        <v>8305000</v>
      </c>
      <c r="AJ42" s="162"/>
      <c r="AK42" s="162"/>
      <c r="AL42" s="163"/>
      <c r="AM42" s="161">
        <f>VLOOKUP($AC42,'04'!$AC$8:$BH$253,11,FALSE)+VLOOKUP($AC42,'05'!$AC$8:$BH$229,11,FALSE)+VLOOKUP($AC42,'06'!$AC$8:$BP$241,11,FALSE)</f>
        <v>0</v>
      </c>
      <c r="AN42" s="162"/>
      <c r="AO42" s="162"/>
      <c r="AP42" s="163"/>
      <c r="AQ42" s="211" t="s">
        <v>599</v>
      </c>
      <c r="AR42" s="212"/>
      <c r="AS42" s="212"/>
      <c r="AT42" s="213"/>
      <c r="AU42" s="161">
        <f>VLOOKUP($AC42,'04'!$AC$8:$BH$253,19,FALSE)+VLOOKUP($AC42,'05'!$AC$8:$BH$229,19,FALSE)+VLOOKUP($AC42,'06'!$AC$8:$BP$241,19,FALSE)</f>
        <v>0</v>
      </c>
      <c r="AV42" s="162"/>
      <c r="AW42" s="162"/>
      <c r="AX42" s="163"/>
      <c r="AY42" s="211" t="s">
        <v>599</v>
      </c>
      <c r="AZ42" s="212"/>
      <c r="BA42" s="212"/>
      <c r="BB42" s="213"/>
      <c r="BC42" s="161">
        <f>VLOOKUP($AC42,'04'!$AC$8:$BH$253,27,FALSE)+VLOOKUP($AC42,'05'!$AC$8:$BH$229,27,FALSE)+VLOOKUP($AC42,'06'!$AC$8:$BP$241,27,FALSE)</f>
        <v>0</v>
      </c>
      <c r="BD42" s="162"/>
      <c r="BE42" s="162"/>
      <c r="BF42" s="163"/>
      <c r="BG42" s="251">
        <f t="shared" si="0"/>
        <v>0</v>
      </c>
      <c r="BH42" s="252"/>
    </row>
    <row r="43" spans="1:60" ht="20.100000000000001" customHeight="1" x14ac:dyDescent="0.2">
      <c r="A43" s="227" t="s">
        <v>192</v>
      </c>
      <c r="B43" s="221"/>
      <c r="C43" s="175" t="s">
        <v>304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255" t="s">
        <v>305</v>
      </c>
      <c r="AD43" s="256"/>
      <c r="AE43" s="161">
        <f>VLOOKUP($AC43,'04'!$AC$8:$BH$253,3,FALSE)+VLOOKUP($AC43,'05'!$AC$8:$BH$229,3,FALSE)+VLOOKUP($AC43,'06'!$AC$8:$BP$241,3,FALSE)</f>
        <v>970000</v>
      </c>
      <c r="AF43" s="162"/>
      <c r="AG43" s="162"/>
      <c r="AH43" s="163"/>
      <c r="AI43" s="161">
        <f>VLOOKUP($AC43,'04'!$AC$8:$BH$253,7,FALSE)+VLOOKUP($AC43,'05'!$AC$8:$BH$229,7,FALSE)+VLOOKUP($AC43,'06'!$AC$8:$BP$241,7,FALSE)</f>
        <v>970000</v>
      </c>
      <c r="AJ43" s="162"/>
      <c r="AK43" s="162"/>
      <c r="AL43" s="163"/>
      <c r="AM43" s="161">
        <f>VLOOKUP($AC43,'04'!$AC$8:$BH$253,11,FALSE)+VLOOKUP($AC43,'05'!$AC$8:$BH$229,11,FALSE)+VLOOKUP($AC43,'06'!$AC$8:$BP$241,11,FALSE)</f>
        <v>0</v>
      </c>
      <c r="AN43" s="162"/>
      <c r="AO43" s="162"/>
      <c r="AP43" s="163"/>
      <c r="AQ43" s="211" t="s">
        <v>599</v>
      </c>
      <c r="AR43" s="212"/>
      <c r="AS43" s="212"/>
      <c r="AT43" s="213"/>
      <c r="AU43" s="161">
        <f>VLOOKUP($AC43,'04'!$AC$8:$BH$253,19,FALSE)+VLOOKUP($AC43,'05'!$AC$8:$BH$229,19,FALSE)+VLOOKUP($AC43,'06'!$AC$8:$BP$241,19,FALSE)</f>
        <v>0</v>
      </c>
      <c r="AV43" s="162"/>
      <c r="AW43" s="162"/>
      <c r="AX43" s="163"/>
      <c r="AY43" s="211" t="s">
        <v>599</v>
      </c>
      <c r="AZ43" s="212"/>
      <c r="BA43" s="212"/>
      <c r="BB43" s="213"/>
      <c r="BC43" s="161">
        <f>VLOOKUP($AC43,'04'!$AC$8:$BH$253,27,FALSE)+VLOOKUP($AC43,'05'!$AC$8:$BH$229,27,FALSE)+VLOOKUP($AC43,'06'!$AC$8:$BP$241,27,FALSE)</f>
        <v>0</v>
      </c>
      <c r="BD43" s="162"/>
      <c r="BE43" s="162"/>
      <c r="BF43" s="163"/>
      <c r="BG43" s="251">
        <f t="shared" si="0"/>
        <v>0</v>
      </c>
      <c r="BH43" s="252"/>
    </row>
    <row r="44" spans="1:60" ht="20.100000000000001" customHeight="1" x14ac:dyDescent="0.2">
      <c r="A44" s="227" t="s">
        <v>193</v>
      </c>
      <c r="B44" s="221"/>
      <c r="C44" s="175" t="s">
        <v>306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7"/>
      <c r="AC44" s="255" t="s">
        <v>307</v>
      </c>
      <c r="AD44" s="256"/>
      <c r="AE44" s="161">
        <f>VLOOKUP($AC44,'04'!$AC$8:$BH$253,3,FALSE)+VLOOKUP($AC44,'05'!$AC$8:$BH$229,3,FALSE)+VLOOKUP($AC44,'06'!$AC$8:$BP$241,3,FALSE)</f>
        <v>0</v>
      </c>
      <c r="AF44" s="162"/>
      <c r="AG44" s="162"/>
      <c r="AH44" s="163"/>
      <c r="AI44" s="161">
        <f>VLOOKUP($AC44,'04'!$AC$8:$BH$253,7,FALSE)+VLOOKUP($AC44,'05'!$AC$8:$BH$229,7,FALSE)+VLOOKUP($AC44,'06'!$AC$8:$BP$241,7,FALSE)</f>
        <v>0</v>
      </c>
      <c r="AJ44" s="162"/>
      <c r="AK44" s="162"/>
      <c r="AL44" s="163"/>
      <c r="AM44" s="161">
        <f>VLOOKUP($AC44,'04'!$AC$8:$BH$253,11,FALSE)+VLOOKUP($AC44,'05'!$AC$8:$BH$229,11,FALSE)+VLOOKUP($AC44,'06'!$AC$8:$BP$241,11,FALSE)</f>
        <v>0</v>
      </c>
      <c r="AN44" s="162"/>
      <c r="AO44" s="162"/>
      <c r="AP44" s="163"/>
      <c r="AQ44" s="211" t="s">
        <v>599</v>
      </c>
      <c r="AR44" s="212"/>
      <c r="AS44" s="212"/>
      <c r="AT44" s="213"/>
      <c r="AU44" s="161">
        <f>VLOOKUP($AC44,'04'!$AC$8:$BH$253,19,FALSE)+VLOOKUP($AC44,'05'!$AC$8:$BH$229,19,FALSE)+VLOOKUP($AC44,'06'!$AC$8:$BP$241,19,FALSE)</f>
        <v>0</v>
      </c>
      <c r="AV44" s="162"/>
      <c r="AW44" s="162"/>
      <c r="AX44" s="163"/>
      <c r="AY44" s="211" t="s">
        <v>599</v>
      </c>
      <c r="AZ44" s="212"/>
      <c r="BA44" s="212"/>
      <c r="BB44" s="213"/>
      <c r="BC44" s="161">
        <f>VLOOKUP($AC44,'04'!$AC$8:$BH$253,27,FALSE)+VLOOKUP($AC44,'05'!$AC$8:$BH$229,27,FALSE)+VLOOKUP($AC44,'06'!$AC$8:$BP$241,27,FALSE)</f>
        <v>0</v>
      </c>
      <c r="BD44" s="162"/>
      <c r="BE44" s="162"/>
      <c r="BF44" s="163"/>
      <c r="BG44" s="251" t="str">
        <f t="shared" si="0"/>
        <v>n.é.</v>
      </c>
      <c r="BH44" s="252"/>
    </row>
    <row r="45" spans="1:60" ht="20.100000000000001" customHeight="1" x14ac:dyDescent="0.2">
      <c r="A45" s="227" t="s">
        <v>194</v>
      </c>
      <c r="B45" s="221"/>
      <c r="C45" s="175" t="s">
        <v>308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7"/>
      <c r="AC45" s="255" t="s">
        <v>309</v>
      </c>
      <c r="AD45" s="256"/>
      <c r="AE45" s="161">
        <f>VLOOKUP($AC45,'04'!$AC$8:$BH$253,3,FALSE)+VLOOKUP($AC45,'05'!$AC$8:$BH$229,3,FALSE)+VLOOKUP($AC45,'06'!$AC$8:$BP$241,3,FALSE)</f>
        <v>8800000</v>
      </c>
      <c r="AF45" s="162"/>
      <c r="AG45" s="162"/>
      <c r="AH45" s="163"/>
      <c r="AI45" s="161">
        <f>VLOOKUP($AC45,'04'!$AC$8:$BH$253,7,FALSE)+VLOOKUP($AC45,'05'!$AC$8:$BH$229,7,FALSE)+VLOOKUP($AC45,'06'!$AC$8:$BP$241,7,FALSE)</f>
        <v>8800000</v>
      </c>
      <c r="AJ45" s="162"/>
      <c r="AK45" s="162"/>
      <c r="AL45" s="163"/>
      <c r="AM45" s="161">
        <f>VLOOKUP($AC45,'04'!$AC$8:$BH$253,11,FALSE)+VLOOKUP($AC45,'05'!$AC$8:$BH$229,11,FALSE)+VLOOKUP($AC45,'06'!$AC$8:$BP$241,11,FALSE)</f>
        <v>0</v>
      </c>
      <c r="AN45" s="162"/>
      <c r="AO45" s="162"/>
      <c r="AP45" s="163"/>
      <c r="AQ45" s="211" t="s">
        <v>599</v>
      </c>
      <c r="AR45" s="212"/>
      <c r="AS45" s="212"/>
      <c r="AT45" s="213"/>
      <c r="AU45" s="161">
        <f>VLOOKUP($AC45,'04'!$AC$8:$BH$253,19,FALSE)+VLOOKUP($AC45,'05'!$AC$8:$BH$229,19,FALSE)+VLOOKUP($AC45,'06'!$AC$8:$BP$241,19,FALSE)</f>
        <v>0</v>
      </c>
      <c r="AV45" s="162"/>
      <c r="AW45" s="162"/>
      <c r="AX45" s="163"/>
      <c r="AY45" s="211" t="s">
        <v>599</v>
      </c>
      <c r="AZ45" s="212"/>
      <c r="BA45" s="212"/>
      <c r="BB45" s="213"/>
      <c r="BC45" s="161">
        <f>VLOOKUP($AC45,'04'!$AC$8:$BH$253,27,FALSE)+VLOOKUP($AC45,'05'!$AC$8:$BH$229,27,FALSE)+VLOOKUP($AC45,'06'!$AC$8:$BP$241,27,FALSE)</f>
        <v>0</v>
      </c>
      <c r="BD45" s="162"/>
      <c r="BE45" s="162"/>
      <c r="BF45" s="163"/>
      <c r="BG45" s="251">
        <f t="shared" si="0"/>
        <v>0</v>
      </c>
      <c r="BH45" s="252"/>
    </row>
    <row r="46" spans="1:60" ht="20.100000000000001" customHeight="1" x14ac:dyDescent="0.2">
      <c r="A46" s="227" t="s">
        <v>195</v>
      </c>
      <c r="B46" s="221"/>
      <c r="C46" s="175" t="s">
        <v>310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255" t="s">
        <v>311</v>
      </c>
      <c r="AD46" s="256"/>
      <c r="AE46" s="161">
        <f>VLOOKUP($AC46,'04'!$AC$8:$BH$253,3,FALSE)+VLOOKUP($AC46,'05'!$AC$8:$BH$229,3,FALSE)+VLOOKUP($AC46,'06'!$AC$8:$BP$241,3,FALSE)</f>
        <v>4419900</v>
      </c>
      <c r="AF46" s="162"/>
      <c r="AG46" s="162"/>
      <c r="AH46" s="163"/>
      <c r="AI46" s="161">
        <f>VLOOKUP($AC46,'04'!$AC$8:$BH$253,7,FALSE)+VLOOKUP($AC46,'05'!$AC$8:$BH$229,7,FALSE)+VLOOKUP($AC46,'06'!$AC$8:$BP$241,7,FALSE)</f>
        <v>4419900</v>
      </c>
      <c r="AJ46" s="162"/>
      <c r="AK46" s="162"/>
      <c r="AL46" s="163"/>
      <c r="AM46" s="161">
        <f>VLOOKUP($AC46,'04'!$AC$8:$BH$253,11,FALSE)+VLOOKUP($AC46,'05'!$AC$8:$BH$229,11,FALSE)+VLOOKUP($AC46,'06'!$AC$8:$BP$241,11,FALSE)</f>
        <v>0</v>
      </c>
      <c r="AN46" s="162"/>
      <c r="AO46" s="162"/>
      <c r="AP46" s="163"/>
      <c r="AQ46" s="211" t="s">
        <v>599</v>
      </c>
      <c r="AR46" s="212"/>
      <c r="AS46" s="212"/>
      <c r="AT46" s="213"/>
      <c r="AU46" s="161">
        <f>VLOOKUP($AC46,'04'!$AC$8:$BH$253,19,FALSE)+VLOOKUP($AC46,'05'!$AC$8:$BH$229,19,FALSE)+VLOOKUP($AC46,'06'!$AC$8:$BP$241,19,FALSE)</f>
        <v>0</v>
      </c>
      <c r="AV46" s="162"/>
      <c r="AW46" s="162"/>
      <c r="AX46" s="163"/>
      <c r="AY46" s="211" t="s">
        <v>599</v>
      </c>
      <c r="AZ46" s="212"/>
      <c r="BA46" s="212"/>
      <c r="BB46" s="213"/>
      <c r="BC46" s="161">
        <f>VLOOKUP($AC46,'04'!$AC$8:$BH$253,27,FALSE)+VLOOKUP($AC46,'05'!$AC$8:$BH$229,27,FALSE)+VLOOKUP($AC46,'06'!$AC$8:$BP$241,27,FALSE)</f>
        <v>0</v>
      </c>
      <c r="BD46" s="162"/>
      <c r="BE46" s="162"/>
      <c r="BF46" s="163"/>
      <c r="BG46" s="251">
        <f t="shared" si="0"/>
        <v>0</v>
      </c>
      <c r="BH46" s="252"/>
    </row>
    <row r="47" spans="1:60" ht="20.100000000000001" customHeight="1" x14ac:dyDescent="0.2">
      <c r="A47" s="227" t="s">
        <v>196</v>
      </c>
      <c r="B47" s="221"/>
      <c r="C47" s="175" t="s">
        <v>312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255" t="s">
        <v>313</v>
      </c>
      <c r="AD47" s="256"/>
      <c r="AE47" s="161">
        <f>VLOOKUP($AC47,'04'!$AC$8:$BH$253,3,FALSE)+VLOOKUP($AC47,'05'!$AC$8:$BH$229,3,FALSE)+VLOOKUP($AC47,'06'!$AC$8:$BP$241,3,FALSE)</f>
        <v>0</v>
      </c>
      <c r="AF47" s="162"/>
      <c r="AG47" s="162"/>
      <c r="AH47" s="163"/>
      <c r="AI47" s="161">
        <f>VLOOKUP($AC47,'04'!$AC$8:$BH$253,7,FALSE)+VLOOKUP($AC47,'05'!$AC$8:$BH$229,7,FALSE)+VLOOKUP($AC47,'06'!$AC$8:$BP$241,7,FALSE)</f>
        <v>0</v>
      </c>
      <c r="AJ47" s="162"/>
      <c r="AK47" s="162"/>
      <c r="AL47" s="163"/>
      <c r="AM47" s="161">
        <f>VLOOKUP($AC47,'04'!$AC$8:$BH$253,11,FALSE)+VLOOKUP($AC47,'05'!$AC$8:$BH$229,11,FALSE)+VLOOKUP($AC47,'06'!$AC$8:$BP$241,11,FALSE)</f>
        <v>0</v>
      </c>
      <c r="AN47" s="162"/>
      <c r="AO47" s="162"/>
      <c r="AP47" s="163"/>
      <c r="AQ47" s="211" t="s">
        <v>599</v>
      </c>
      <c r="AR47" s="212"/>
      <c r="AS47" s="212"/>
      <c r="AT47" s="213"/>
      <c r="AU47" s="161">
        <f>VLOOKUP($AC47,'04'!$AC$8:$BH$253,19,FALSE)+VLOOKUP($AC47,'05'!$AC$8:$BH$229,19,FALSE)+VLOOKUP($AC47,'06'!$AC$8:$BP$241,19,FALSE)</f>
        <v>0</v>
      </c>
      <c r="AV47" s="162"/>
      <c r="AW47" s="162"/>
      <c r="AX47" s="163"/>
      <c r="AY47" s="211" t="s">
        <v>599</v>
      </c>
      <c r="AZ47" s="212"/>
      <c r="BA47" s="212"/>
      <c r="BB47" s="213"/>
      <c r="BC47" s="161">
        <f>VLOOKUP($AC47,'04'!$AC$8:$BH$253,27,FALSE)+VLOOKUP($AC47,'05'!$AC$8:$BH$229,27,FALSE)+VLOOKUP($AC47,'06'!$AC$8:$BP$241,27,FALSE)</f>
        <v>0</v>
      </c>
      <c r="BD47" s="162"/>
      <c r="BE47" s="162"/>
      <c r="BF47" s="163"/>
      <c r="BG47" s="251" t="str">
        <f t="shared" si="0"/>
        <v>n.é.</v>
      </c>
      <c r="BH47" s="252"/>
    </row>
    <row r="48" spans="1:60" ht="20.100000000000001" customHeight="1" x14ac:dyDescent="0.2">
      <c r="A48" s="227" t="s">
        <v>197</v>
      </c>
      <c r="B48" s="221"/>
      <c r="C48" s="175" t="s">
        <v>314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7"/>
      <c r="AC48" s="255" t="s">
        <v>315</v>
      </c>
      <c r="AD48" s="256"/>
      <c r="AE48" s="161">
        <f>VLOOKUP($AC48,'04'!$AC$8:$BH$253,3,FALSE)+VLOOKUP($AC48,'05'!$AC$8:$BH$229,3,FALSE)+VLOOKUP($AC48,'06'!$AC$8:$BP$241,3,FALSE)</f>
        <v>0</v>
      </c>
      <c r="AF48" s="162"/>
      <c r="AG48" s="162"/>
      <c r="AH48" s="163"/>
      <c r="AI48" s="161">
        <f>VLOOKUP($AC48,'04'!$AC$8:$BH$253,7,FALSE)+VLOOKUP($AC48,'05'!$AC$8:$BH$229,7,FALSE)+VLOOKUP($AC48,'06'!$AC$8:$BP$241,7,FALSE)</f>
        <v>0</v>
      </c>
      <c r="AJ48" s="162"/>
      <c r="AK48" s="162"/>
      <c r="AL48" s="163"/>
      <c r="AM48" s="161">
        <f>VLOOKUP($AC48,'04'!$AC$8:$BH$253,11,FALSE)+VLOOKUP($AC48,'05'!$AC$8:$BH$229,11,FALSE)+VLOOKUP($AC48,'06'!$AC$8:$BP$241,11,FALSE)</f>
        <v>0</v>
      </c>
      <c r="AN48" s="162"/>
      <c r="AO48" s="162"/>
      <c r="AP48" s="163"/>
      <c r="AQ48" s="211" t="s">
        <v>599</v>
      </c>
      <c r="AR48" s="212"/>
      <c r="AS48" s="212"/>
      <c r="AT48" s="213"/>
      <c r="AU48" s="161">
        <f>VLOOKUP($AC48,'04'!$AC$8:$BH$253,19,FALSE)+VLOOKUP($AC48,'05'!$AC$8:$BH$229,19,FALSE)+VLOOKUP($AC48,'06'!$AC$8:$BP$241,19,FALSE)</f>
        <v>0</v>
      </c>
      <c r="AV48" s="162"/>
      <c r="AW48" s="162"/>
      <c r="AX48" s="163"/>
      <c r="AY48" s="211" t="s">
        <v>599</v>
      </c>
      <c r="AZ48" s="212"/>
      <c r="BA48" s="212"/>
      <c r="BB48" s="213"/>
      <c r="BC48" s="161">
        <f>VLOOKUP($AC48,'04'!$AC$8:$BH$253,27,FALSE)+VLOOKUP($AC48,'05'!$AC$8:$BH$229,27,FALSE)+VLOOKUP($AC48,'06'!$AC$8:$BP$241,27,FALSE)</f>
        <v>0</v>
      </c>
      <c r="BD48" s="162"/>
      <c r="BE48" s="162"/>
      <c r="BF48" s="163"/>
      <c r="BG48" s="251" t="str">
        <f t="shared" si="0"/>
        <v>n.é.</v>
      </c>
      <c r="BH48" s="252"/>
    </row>
    <row r="49" spans="1:60" ht="20.100000000000001" customHeight="1" x14ac:dyDescent="0.2">
      <c r="A49" s="227" t="s">
        <v>198</v>
      </c>
      <c r="B49" s="221"/>
      <c r="C49" s="175" t="s">
        <v>316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7"/>
      <c r="AC49" s="255" t="s">
        <v>317</v>
      </c>
      <c r="AD49" s="256"/>
      <c r="AE49" s="161">
        <f>VLOOKUP($AC49,'04'!$AC$8:$BH$253,3,FALSE)+VLOOKUP($AC49,'05'!$AC$8:$BH$229,3,FALSE)+VLOOKUP($AC49,'06'!$AC$8:$BP$241,3,FALSE)</f>
        <v>0</v>
      </c>
      <c r="AF49" s="162"/>
      <c r="AG49" s="162"/>
      <c r="AH49" s="163"/>
      <c r="AI49" s="161">
        <f>VLOOKUP($AC49,'04'!$AC$8:$BH$253,7,FALSE)+VLOOKUP($AC49,'05'!$AC$8:$BH$229,7,FALSE)+VLOOKUP($AC49,'06'!$AC$8:$BP$241,7,FALSE)</f>
        <v>0</v>
      </c>
      <c r="AJ49" s="162"/>
      <c r="AK49" s="162"/>
      <c r="AL49" s="163"/>
      <c r="AM49" s="161">
        <f>VLOOKUP($AC49,'04'!$AC$8:$BH$253,11,FALSE)+VLOOKUP($AC49,'05'!$AC$8:$BH$229,11,FALSE)+VLOOKUP($AC49,'06'!$AC$8:$BP$241,11,FALSE)</f>
        <v>0</v>
      </c>
      <c r="AN49" s="162"/>
      <c r="AO49" s="162"/>
      <c r="AP49" s="163"/>
      <c r="AQ49" s="211" t="s">
        <v>599</v>
      </c>
      <c r="AR49" s="212"/>
      <c r="AS49" s="212"/>
      <c r="AT49" s="213"/>
      <c r="AU49" s="161">
        <f>VLOOKUP($AC49,'04'!$AC$8:$BH$253,19,FALSE)+VLOOKUP($AC49,'05'!$AC$8:$BH$229,19,FALSE)+VLOOKUP($AC49,'06'!$AC$8:$BP$241,19,FALSE)</f>
        <v>0</v>
      </c>
      <c r="AV49" s="162"/>
      <c r="AW49" s="162"/>
      <c r="AX49" s="163"/>
      <c r="AY49" s="211" t="s">
        <v>599</v>
      </c>
      <c r="AZ49" s="212"/>
      <c r="BA49" s="212"/>
      <c r="BB49" s="213"/>
      <c r="BC49" s="161">
        <f>VLOOKUP($AC49,'04'!$AC$8:$BH$253,27,FALSE)+VLOOKUP($AC49,'05'!$AC$8:$BH$229,27,FALSE)+VLOOKUP($AC49,'06'!$AC$8:$BP$241,27,FALSE)</f>
        <v>0</v>
      </c>
      <c r="BD49" s="162"/>
      <c r="BE49" s="162"/>
      <c r="BF49" s="163"/>
      <c r="BG49" s="251" t="str">
        <f t="shared" si="0"/>
        <v>n.é.</v>
      </c>
      <c r="BH49" s="252"/>
    </row>
    <row r="50" spans="1:60" ht="20.100000000000001" customHeight="1" x14ac:dyDescent="0.2">
      <c r="A50" s="227" t="s">
        <v>199</v>
      </c>
      <c r="B50" s="221"/>
      <c r="C50" s="175" t="s">
        <v>609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7"/>
      <c r="AC50" s="255" t="s">
        <v>319</v>
      </c>
      <c r="AD50" s="256"/>
      <c r="AE50" s="161">
        <f>VLOOKUP($AC50,'04'!$AC$8:$BH$253,3,FALSE)+VLOOKUP($AC50,'05'!$AC$8:$BH$229,3,FALSE)+VLOOKUP($AC50,'06'!$AC$8:$BP$241,3,FALSE)</f>
        <v>0</v>
      </c>
      <c r="AF50" s="162"/>
      <c r="AG50" s="162"/>
      <c r="AH50" s="163"/>
      <c r="AI50" s="161">
        <f>VLOOKUP($AC50,'04'!$AC$8:$BH$253,7,FALSE)+VLOOKUP($AC50,'05'!$AC$8:$BH$229,7,FALSE)+VLOOKUP($AC50,'06'!$AC$8:$BP$241,7,FALSE)</f>
        <v>0</v>
      </c>
      <c r="AJ50" s="162"/>
      <c r="AK50" s="162"/>
      <c r="AL50" s="163"/>
      <c r="AM50" s="161">
        <f>VLOOKUP($AC50,'04'!$AC$8:$BH$253,11,FALSE)+VLOOKUP($AC50,'05'!$AC$8:$BH$229,11,FALSE)+VLOOKUP($AC50,'06'!$AC$8:$BP$241,11,FALSE)</f>
        <v>0</v>
      </c>
      <c r="AN50" s="162"/>
      <c r="AO50" s="162"/>
      <c r="AP50" s="163"/>
      <c r="AQ50" s="211" t="s">
        <v>599</v>
      </c>
      <c r="AR50" s="212"/>
      <c r="AS50" s="212"/>
      <c r="AT50" s="213"/>
      <c r="AU50" s="161">
        <f>VLOOKUP($AC50,'04'!$AC$8:$BH$253,19,FALSE)+VLOOKUP($AC50,'05'!$AC$8:$BH$229,19,FALSE)+VLOOKUP($AC50,'06'!$AC$8:$BP$241,19,FALSE)</f>
        <v>0</v>
      </c>
      <c r="AV50" s="162"/>
      <c r="AW50" s="162"/>
      <c r="AX50" s="163"/>
      <c r="AY50" s="211" t="s">
        <v>599</v>
      </c>
      <c r="AZ50" s="212"/>
      <c r="BA50" s="212"/>
      <c r="BB50" s="213"/>
      <c r="BC50" s="161">
        <f>VLOOKUP($AC50,'04'!$AC$8:$BH$253,27,FALSE)+VLOOKUP($AC50,'05'!$AC$8:$BH$229,27,FALSE)+VLOOKUP($AC50,'06'!$AC$8:$BP$241,27,FALSE)</f>
        <v>0</v>
      </c>
      <c r="BD50" s="162"/>
      <c r="BE50" s="162"/>
      <c r="BF50" s="163"/>
      <c r="BG50" s="251" t="str">
        <f t="shared" si="0"/>
        <v>n.é.</v>
      </c>
      <c r="BH50" s="252"/>
    </row>
    <row r="51" spans="1:60" ht="20.100000000000001" customHeight="1" x14ac:dyDescent="0.2">
      <c r="A51" s="227" t="s">
        <v>200</v>
      </c>
      <c r="B51" s="221"/>
      <c r="C51" s="175" t="s">
        <v>318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7"/>
      <c r="AC51" s="255" t="s">
        <v>608</v>
      </c>
      <c r="AD51" s="256"/>
      <c r="AE51" s="161">
        <f>VLOOKUP($AC51,'04'!$AC$8:$BH$253,3,FALSE)+VLOOKUP($AC51,'05'!$AC$8:$BH$229,3,FALSE)+VLOOKUP($AC51,'06'!$AC$8:$BP$241,3,FALSE)</f>
        <v>0</v>
      </c>
      <c r="AF51" s="162"/>
      <c r="AG51" s="162"/>
      <c r="AH51" s="163"/>
      <c r="AI51" s="161">
        <f>VLOOKUP($AC51,'04'!$AC$8:$BH$253,7,FALSE)+VLOOKUP($AC51,'05'!$AC$8:$BH$229,7,FALSE)+VLOOKUP($AC51,'06'!$AC$8:$BP$241,7,FALSE)</f>
        <v>0</v>
      </c>
      <c r="AJ51" s="162"/>
      <c r="AK51" s="162"/>
      <c r="AL51" s="163"/>
      <c r="AM51" s="161">
        <f>VLOOKUP($AC51,'04'!$AC$8:$BH$253,11,FALSE)+VLOOKUP($AC51,'05'!$AC$8:$BH$229,11,FALSE)+VLOOKUP($AC51,'06'!$AC$8:$BP$241,11,FALSE)</f>
        <v>0</v>
      </c>
      <c r="AN51" s="162"/>
      <c r="AO51" s="162"/>
      <c r="AP51" s="163"/>
      <c r="AQ51" s="211" t="s">
        <v>599</v>
      </c>
      <c r="AR51" s="212"/>
      <c r="AS51" s="212"/>
      <c r="AT51" s="213"/>
      <c r="AU51" s="161">
        <f>VLOOKUP($AC51,'04'!$AC$8:$BH$253,19,FALSE)+VLOOKUP($AC51,'05'!$AC$8:$BH$229,19,FALSE)+VLOOKUP($AC51,'06'!$AC$8:$BP$241,19,FALSE)</f>
        <v>0</v>
      </c>
      <c r="AV51" s="162"/>
      <c r="AW51" s="162"/>
      <c r="AX51" s="163"/>
      <c r="AY51" s="211" t="s">
        <v>599</v>
      </c>
      <c r="AZ51" s="212"/>
      <c r="BA51" s="212"/>
      <c r="BB51" s="213"/>
      <c r="BC51" s="161">
        <f>VLOOKUP($AC51,'04'!$AC$8:$BH$253,27,FALSE)+VLOOKUP($AC51,'05'!$AC$8:$BH$229,27,FALSE)+VLOOKUP($AC51,'06'!$AC$8:$BP$241,27,FALSE)</f>
        <v>0</v>
      </c>
      <c r="BD51" s="162"/>
      <c r="BE51" s="162"/>
      <c r="BF51" s="163"/>
      <c r="BG51" s="251" t="str">
        <f t="shared" si="0"/>
        <v>n.é.</v>
      </c>
      <c r="BH51" s="252"/>
    </row>
    <row r="52" spans="1:60" s="2" customFormat="1" ht="20.100000000000001" customHeight="1" x14ac:dyDescent="0.2">
      <c r="A52" s="226" t="s">
        <v>201</v>
      </c>
      <c r="B52" s="222"/>
      <c r="C52" s="196" t="s">
        <v>610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8"/>
      <c r="AC52" s="253" t="s">
        <v>320</v>
      </c>
      <c r="AD52" s="254"/>
      <c r="AE52" s="193">
        <f>SUM(AE41:AH51)</f>
        <v>21629900</v>
      </c>
      <c r="AF52" s="194"/>
      <c r="AG52" s="194"/>
      <c r="AH52" s="195"/>
      <c r="AI52" s="193">
        <f>SUM(AI41:AL51)</f>
        <v>22494900</v>
      </c>
      <c r="AJ52" s="194"/>
      <c r="AK52" s="194"/>
      <c r="AL52" s="195"/>
      <c r="AM52" s="193">
        <f>SUM(AM41:AP51)</f>
        <v>0</v>
      </c>
      <c r="AN52" s="194"/>
      <c r="AO52" s="194"/>
      <c r="AP52" s="195"/>
      <c r="AQ52" s="211" t="s">
        <v>599</v>
      </c>
      <c r="AR52" s="212"/>
      <c r="AS52" s="212"/>
      <c r="AT52" s="213"/>
      <c r="AU52" s="193">
        <f>SUM(AU41:AX51)</f>
        <v>0</v>
      </c>
      <c r="AV52" s="194"/>
      <c r="AW52" s="194"/>
      <c r="AX52" s="195"/>
      <c r="AY52" s="211" t="s">
        <v>599</v>
      </c>
      <c r="AZ52" s="212"/>
      <c r="BA52" s="212"/>
      <c r="BB52" s="213"/>
      <c r="BC52" s="193">
        <f>SUM(BC41:BF51)</f>
        <v>0</v>
      </c>
      <c r="BD52" s="194"/>
      <c r="BE52" s="194"/>
      <c r="BF52" s="195"/>
      <c r="BG52" s="249">
        <f t="shared" si="0"/>
        <v>0</v>
      </c>
      <c r="BH52" s="250"/>
    </row>
    <row r="53" spans="1:60" ht="20.100000000000001" customHeight="1" x14ac:dyDescent="0.2">
      <c r="A53" s="227" t="s">
        <v>202</v>
      </c>
      <c r="B53" s="221"/>
      <c r="C53" s="175" t="s">
        <v>321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7"/>
      <c r="AC53" s="255" t="s">
        <v>322</v>
      </c>
      <c r="AD53" s="256"/>
      <c r="AE53" s="161">
        <f>VLOOKUP($AC53,'04'!$AC$8:$BH$253,3,FALSE)+VLOOKUP($AC53,'05'!$AC$8:$BH$229,3,FALSE)+VLOOKUP($AC53,'06'!$AC$8:$BP$241,3,FALSE)</f>
        <v>0</v>
      </c>
      <c r="AF53" s="162"/>
      <c r="AG53" s="162"/>
      <c r="AH53" s="163"/>
      <c r="AI53" s="161">
        <f>VLOOKUP($AC53,'04'!$AC$8:$BH$253,7,FALSE)+VLOOKUP($AC53,'05'!$AC$8:$BH$229,7,FALSE)+VLOOKUP($AC53,'06'!$AC$8:$BP$241,7,FALSE)</f>
        <v>0</v>
      </c>
      <c r="AJ53" s="162"/>
      <c r="AK53" s="162"/>
      <c r="AL53" s="163"/>
      <c r="AM53" s="161">
        <f>VLOOKUP($AC53,'04'!$AC$8:$BH$253,11,FALSE)+VLOOKUP($AC53,'05'!$AC$8:$BH$229,11,FALSE)+VLOOKUP($AC53,'06'!$AC$8:$BP$241,11,FALSE)</f>
        <v>0</v>
      </c>
      <c r="AN53" s="162"/>
      <c r="AO53" s="162"/>
      <c r="AP53" s="163"/>
      <c r="AQ53" s="211" t="s">
        <v>599</v>
      </c>
      <c r="AR53" s="212"/>
      <c r="AS53" s="212"/>
      <c r="AT53" s="213"/>
      <c r="AU53" s="161">
        <f>VLOOKUP($AC53,'04'!$AC$8:$BH$253,19,FALSE)+VLOOKUP($AC53,'05'!$AC$8:$BH$229,19,FALSE)+VLOOKUP($AC53,'06'!$AC$8:$BP$241,19,FALSE)</f>
        <v>0</v>
      </c>
      <c r="AV53" s="162"/>
      <c r="AW53" s="162"/>
      <c r="AX53" s="163"/>
      <c r="AY53" s="211" t="s">
        <v>599</v>
      </c>
      <c r="AZ53" s="212"/>
      <c r="BA53" s="212"/>
      <c r="BB53" s="213"/>
      <c r="BC53" s="161">
        <f>VLOOKUP($AC53,'04'!$AC$8:$BH$253,27,FALSE)+VLOOKUP($AC53,'05'!$AC$8:$BH$229,27,FALSE)+VLOOKUP($AC53,'06'!$AC$8:$BP$241,27,FALSE)</f>
        <v>0</v>
      </c>
      <c r="BD53" s="162"/>
      <c r="BE53" s="162"/>
      <c r="BF53" s="163"/>
      <c r="BG53" s="251" t="str">
        <f t="shared" si="0"/>
        <v>n.é.</v>
      </c>
      <c r="BH53" s="252"/>
    </row>
    <row r="54" spans="1:60" ht="20.100000000000001" customHeight="1" x14ac:dyDescent="0.2">
      <c r="A54" s="227" t="s">
        <v>203</v>
      </c>
      <c r="B54" s="221"/>
      <c r="C54" s="175" t="s">
        <v>323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7"/>
      <c r="AC54" s="255" t="s">
        <v>324</v>
      </c>
      <c r="AD54" s="256"/>
      <c r="AE54" s="161">
        <f>VLOOKUP($AC54,'04'!$AC$8:$BH$253,3,FALSE)+VLOOKUP($AC54,'05'!$AC$8:$BH$229,3,FALSE)+VLOOKUP($AC54,'06'!$AC$8:$BP$241,3,FALSE)</f>
        <v>0</v>
      </c>
      <c r="AF54" s="162"/>
      <c r="AG54" s="162"/>
      <c r="AH54" s="163"/>
      <c r="AI54" s="161">
        <f>VLOOKUP($AC54,'04'!$AC$8:$BH$253,7,FALSE)+VLOOKUP($AC54,'05'!$AC$8:$BH$229,7,FALSE)+VLOOKUP($AC54,'06'!$AC$8:$BP$241,7,FALSE)</f>
        <v>0</v>
      </c>
      <c r="AJ54" s="162"/>
      <c r="AK54" s="162"/>
      <c r="AL54" s="163"/>
      <c r="AM54" s="161">
        <f>VLOOKUP($AC54,'04'!$AC$8:$BH$253,11,FALSE)+VLOOKUP($AC54,'05'!$AC$8:$BH$229,11,FALSE)+VLOOKUP($AC54,'06'!$AC$8:$BP$241,11,FALSE)</f>
        <v>0</v>
      </c>
      <c r="AN54" s="162"/>
      <c r="AO54" s="162"/>
      <c r="AP54" s="163"/>
      <c r="AQ54" s="211" t="s">
        <v>599</v>
      </c>
      <c r="AR54" s="212"/>
      <c r="AS54" s="212"/>
      <c r="AT54" s="213"/>
      <c r="AU54" s="161">
        <f>VLOOKUP($AC54,'04'!$AC$8:$BH$253,19,FALSE)+VLOOKUP($AC54,'05'!$AC$8:$BH$229,19,FALSE)+VLOOKUP($AC54,'06'!$AC$8:$BP$241,19,FALSE)</f>
        <v>0</v>
      </c>
      <c r="AV54" s="162"/>
      <c r="AW54" s="162"/>
      <c r="AX54" s="163"/>
      <c r="AY54" s="211" t="s">
        <v>599</v>
      </c>
      <c r="AZ54" s="212"/>
      <c r="BA54" s="212"/>
      <c r="BB54" s="213"/>
      <c r="BC54" s="161">
        <f>VLOOKUP($AC54,'04'!$AC$8:$BH$253,27,FALSE)+VLOOKUP($AC54,'05'!$AC$8:$BH$229,27,FALSE)+VLOOKUP($AC54,'06'!$AC$8:$BP$241,27,FALSE)</f>
        <v>0</v>
      </c>
      <c r="BD54" s="162"/>
      <c r="BE54" s="162"/>
      <c r="BF54" s="163"/>
      <c r="BG54" s="251" t="str">
        <f t="shared" si="0"/>
        <v>n.é.</v>
      </c>
      <c r="BH54" s="252"/>
    </row>
    <row r="55" spans="1:60" ht="20.100000000000001" customHeight="1" x14ac:dyDescent="0.2">
      <c r="A55" s="227" t="s">
        <v>204</v>
      </c>
      <c r="B55" s="221"/>
      <c r="C55" s="175" t="s">
        <v>325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7"/>
      <c r="AC55" s="255" t="s">
        <v>326</v>
      </c>
      <c r="AD55" s="256"/>
      <c r="AE55" s="161">
        <f>VLOOKUP($AC55,'04'!$AC$8:$BH$253,3,FALSE)+VLOOKUP($AC55,'05'!$AC$8:$BH$229,3,FALSE)+VLOOKUP($AC55,'06'!$AC$8:$BP$241,3,FALSE)</f>
        <v>0</v>
      </c>
      <c r="AF55" s="162"/>
      <c r="AG55" s="162"/>
      <c r="AH55" s="163"/>
      <c r="AI55" s="161">
        <f>VLOOKUP($AC55,'04'!$AC$8:$BH$253,7,FALSE)+VLOOKUP($AC55,'05'!$AC$8:$BH$229,7,FALSE)+VLOOKUP($AC55,'06'!$AC$8:$BP$241,7,FALSE)</f>
        <v>0</v>
      </c>
      <c r="AJ55" s="162"/>
      <c r="AK55" s="162"/>
      <c r="AL55" s="163"/>
      <c r="AM55" s="161">
        <f>VLOOKUP($AC55,'04'!$AC$8:$BH$253,11,FALSE)+VLOOKUP($AC55,'05'!$AC$8:$BH$229,11,FALSE)+VLOOKUP($AC55,'06'!$AC$8:$BP$241,11,FALSE)</f>
        <v>0</v>
      </c>
      <c r="AN55" s="162"/>
      <c r="AO55" s="162"/>
      <c r="AP55" s="163"/>
      <c r="AQ55" s="211" t="s">
        <v>599</v>
      </c>
      <c r="AR55" s="212"/>
      <c r="AS55" s="212"/>
      <c r="AT55" s="213"/>
      <c r="AU55" s="161">
        <f>VLOOKUP($AC55,'04'!$AC$8:$BH$253,19,FALSE)+VLOOKUP($AC55,'05'!$AC$8:$BH$229,19,FALSE)+VLOOKUP($AC55,'06'!$AC$8:$BP$241,19,FALSE)</f>
        <v>0</v>
      </c>
      <c r="AV55" s="162"/>
      <c r="AW55" s="162"/>
      <c r="AX55" s="163"/>
      <c r="AY55" s="211" t="s">
        <v>599</v>
      </c>
      <c r="AZ55" s="212"/>
      <c r="BA55" s="212"/>
      <c r="BB55" s="213"/>
      <c r="BC55" s="161">
        <f>VLOOKUP($AC55,'04'!$AC$8:$BH$253,27,FALSE)+VLOOKUP($AC55,'05'!$AC$8:$BH$229,27,FALSE)+VLOOKUP($AC55,'06'!$AC$8:$BP$241,27,FALSE)</f>
        <v>0</v>
      </c>
      <c r="BD55" s="162"/>
      <c r="BE55" s="162"/>
      <c r="BF55" s="163"/>
      <c r="BG55" s="251" t="str">
        <f t="shared" si="0"/>
        <v>n.é.</v>
      </c>
      <c r="BH55" s="252"/>
    </row>
    <row r="56" spans="1:60" ht="20.100000000000001" customHeight="1" x14ac:dyDescent="0.2">
      <c r="A56" s="227" t="s">
        <v>205</v>
      </c>
      <c r="B56" s="221"/>
      <c r="C56" s="175" t="s">
        <v>327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7"/>
      <c r="AC56" s="255" t="s">
        <v>328</v>
      </c>
      <c r="AD56" s="256"/>
      <c r="AE56" s="161">
        <f>VLOOKUP($AC56,'04'!$AC$8:$BH$253,3,FALSE)+VLOOKUP($AC56,'05'!$AC$8:$BH$229,3,FALSE)+VLOOKUP($AC56,'06'!$AC$8:$BP$241,3,FALSE)</f>
        <v>0</v>
      </c>
      <c r="AF56" s="162"/>
      <c r="AG56" s="162"/>
      <c r="AH56" s="163"/>
      <c r="AI56" s="161">
        <f>VLOOKUP($AC56,'04'!$AC$8:$BH$253,7,FALSE)+VLOOKUP($AC56,'05'!$AC$8:$BH$229,7,FALSE)+VLOOKUP($AC56,'06'!$AC$8:$BP$241,7,FALSE)</f>
        <v>0</v>
      </c>
      <c r="AJ56" s="162"/>
      <c r="AK56" s="162"/>
      <c r="AL56" s="163"/>
      <c r="AM56" s="161">
        <f>VLOOKUP($AC56,'04'!$AC$8:$BH$253,11,FALSE)+VLOOKUP($AC56,'05'!$AC$8:$BH$229,11,FALSE)+VLOOKUP($AC56,'06'!$AC$8:$BP$241,11,FALSE)</f>
        <v>0</v>
      </c>
      <c r="AN56" s="162"/>
      <c r="AO56" s="162"/>
      <c r="AP56" s="163"/>
      <c r="AQ56" s="211" t="s">
        <v>599</v>
      </c>
      <c r="AR56" s="212"/>
      <c r="AS56" s="212"/>
      <c r="AT56" s="213"/>
      <c r="AU56" s="161">
        <f>VLOOKUP($AC56,'04'!$AC$8:$BH$253,19,FALSE)+VLOOKUP($AC56,'05'!$AC$8:$BH$229,19,FALSE)+VLOOKUP($AC56,'06'!$AC$8:$BP$241,19,FALSE)</f>
        <v>0</v>
      </c>
      <c r="AV56" s="162"/>
      <c r="AW56" s="162"/>
      <c r="AX56" s="163"/>
      <c r="AY56" s="211" t="s">
        <v>599</v>
      </c>
      <c r="AZ56" s="212"/>
      <c r="BA56" s="212"/>
      <c r="BB56" s="213"/>
      <c r="BC56" s="161">
        <f>VLOOKUP($AC56,'04'!$AC$8:$BH$253,27,FALSE)+VLOOKUP($AC56,'05'!$AC$8:$BH$229,27,FALSE)+VLOOKUP($AC56,'06'!$AC$8:$BP$241,27,FALSE)</f>
        <v>0</v>
      </c>
      <c r="BD56" s="162"/>
      <c r="BE56" s="162"/>
      <c r="BF56" s="163"/>
      <c r="BG56" s="251" t="str">
        <f t="shared" si="0"/>
        <v>n.é.</v>
      </c>
      <c r="BH56" s="252"/>
    </row>
    <row r="57" spans="1:60" ht="20.100000000000001" customHeight="1" x14ac:dyDescent="0.2">
      <c r="A57" s="227" t="s">
        <v>206</v>
      </c>
      <c r="B57" s="221"/>
      <c r="C57" s="175" t="s">
        <v>329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7"/>
      <c r="AC57" s="255" t="s">
        <v>330</v>
      </c>
      <c r="AD57" s="256"/>
      <c r="AE57" s="161">
        <f>VLOOKUP($AC57,'04'!$AC$8:$BH$253,3,FALSE)+VLOOKUP($AC57,'05'!$AC$8:$BH$229,3,FALSE)+VLOOKUP($AC57,'06'!$AC$8:$BP$241,3,FALSE)</f>
        <v>0</v>
      </c>
      <c r="AF57" s="162"/>
      <c r="AG57" s="162"/>
      <c r="AH57" s="163"/>
      <c r="AI57" s="161">
        <f>VLOOKUP($AC57,'04'!$AC$8:$BH$253,7,FALSE)+VLOOKUP($AC57,'05'!$AC$8:$BH$229,7,FALSE)+VLOOKUP($AC57,'06'!$AC$8:$BP$241,7,FALSE)</f>
        <v>0</v>
      </c>
      <c r="AJ57" s="162"/>
      <c r="AK57" s="162"/>
      <c r="AL57" s="163"/>
      <c r="AM57" s="161">
        <f>VLOOKUP($AC57,'04'!$AC$8:$BH$253,11,FALSE)+VLOOKUP($AC57,'05'!$AC$8:$BH$229,11,FALSE)+VLOOKUP($AC57,'06'!$AC$8:$BP$241,11,FALSE)</f>
        <v>0</v>
      </c>
      <c r="AN57" s="162"/>
      <c r="AO57" s="162"/>
      <c r="AP57" s="163"/>
      <c r="AQ57" s="211" t="s">
        <v>599</v>
      </c>
      <c r="AR57" s="212"/>
      <c r="AS57" s="212"/>
      <c r="AT57" s="213"/>
      <c r="AU57" s="161">
        <f>VLOOKUP($AC57,'04'!$AC$8:$BH$253,19,FALSE)+VLOOKUP($AC57,'05'!$AC$8:$BH$229,19,FALSE)+VLOOKUP($AC57,'06'!$AC$8:$BP$241,19,FALSE)</f>
        <v>0</v>
      </c>
      <c r="AV57" s="162"/>
      <c r="AW57" s="162"/>
      <c r="AX57" s="163"/>
      <c r="AY57" s="211" t="s">
        <v>599</v>
      </c>
      <c r="AZ57" s="212"/>
      <c r="BA57" s="212"/>
      <c r="BB57" s="213"/>
      <c r="BC57" s="161">
        <f>VLOOKUP($AC57,'04'!$AC$8:$BH$253,27,FALSE)+VLOOKUP($AC57,'05'!$AC$8:$BH$229,27,FALSE)+VLOOKUP($AC57,'06'!$AC$8:$BP$241,27,FALSE)</f>
        <v>0</v>
      </c>
      <c r="BD57" s="162"/>
      <c r="BE57" s="162"/>
      <c r="BF57" s="163"/>
      <c r="BG57" s="251" t="str">
        <f t="shared" si="0"/>
        <v>n.é.</v>
      </c>
      <c r="BH57" s="252"/>
    </row>
    <row r="58" spans="1:60" s="2" customFormat="1" ht="20.100000000000001" customHeight="1" x14ac:dyDescent="0.2">
      <c r="A58" s="226" t="s">
        <v>207</v>
      </c>
      <c r="B58" s="222"/>
      <c r="C58" s="196" t="s">
        <v>611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8"/>
      <c r="AC58" s="253" t="s">
        <v>331</v>
      </c>
      <c r="AD58" s="254"/>
      <c r="AE58" s="193">
        <f>SUM(AE53:AH57)</f>
        <v>0</v>
      </c>
      <c r="AF58" s="194"/>
      <c r="AG58" s="194"/>
      <c r="AH58" s="195"/>
      <c r="AI58" s="193">
        <f>SUM(AI53:AL57)</f>
        <v>0</v>
      </c>
      <c r="AJ58" s="194"/>
      <c r="AK58" s="194"/>
      <c r="AL58" s="195"/>
      <c r="AM58" s="193">
        <f>SUM(AM53:AP57)</f>
        <v>0</v>
      </c>
      <c r="AN58" s="194"/>
      <c r="AO58" s="194"/>
      <c r="AP58" s="195"/>
      <c r="AQ58" s="211" t="s">
        <v>599</v>
      </c>
      <c r="AR58" s="212"/>
      <c r="AS58" s="212"/>
      <c r="AT58" s="213"/>
      <c r="AU58" s="193">
        <f>SUM(AU53:AX57)</f>
        <v>0</v>
      </c>
      <c r="AV58" s="194"/>
      <c r="AW58" s="194"/>
      <c r="AX58" s="195"/>
      <c r="AY58" s="211" t="s">
        <v>599</v>
      </c>
      <c r="AZ58" s="212"/>
      <c r="BA58" s="212"/>
      <c r="BB58" s="213"/>
      <c r="BC58" s="193">
        <f>SUM(BC53:BF57)</f>
        <v>0</v>
      </c>
      <c r="BD58" s="194"/>
      <c r="BE58" s="194"/>
      <c r="BF58" s="195"/>
      <c r="BG58" s="249" t="str">
        <f t="shared" si="0"/>
        <v>n.é.</v>
      </c>
      <c r="BH58" s="250"/>
    </row>
    <row r="59" spans="1:60" ht="20.100000000000001" customHeight="1" x14ac:dyDescent="0.2">
      <c r="A59" s="227" t="s">
        <v>208</v>
      </c>
      <c r="B59" s="221"/>
      <c r="C59" s="175" t="s">
        <v>433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  <c r="AC59" s="255" t="s">
        <v>332</v>
      </c>
      <c r="AD59" s="256"/>
      <c r="AE59" s="161">
        <f>VLOOKUP($AC59,'04'!$AC$8:$BH$253,3,FALSE)+VLOOKUP($AC59,'05'!$AC$8:$BH$229,3,FALSE)+VLOOKUP($AC59,'06'!$AC$8:$BP$241,3,FALSE)</f>
        <v>0</v>
      </c>
      <c r="AF59" s="162"/>
      <c r="AG59" s="162"/>
      <c r="AH59" s="163"/>
      <c r="AI59" s="161">
        <f>VLOOKUP($AC59,'04'!$AC$8:$BH$253,7,FALSE)+VLOOKUP($AC59,'05'!$AC$8:$BH$229,7,FALSE)+VLOOKUP($AC59,'06'!$AC$8:$BP$241,7,FALSE)</f>
        <v>0</v>
      </c>
      <c r="AJ59" s="162"/>
      <c r="AK59" s="162"/>
      <c r="AL59" s="163"/>
      <c r="AM59" s="161">
        <f>VLOOKUP($AC59,'04'!$AC$8:$BH$253,11,FALSE)+VLOOKUP($AC59,'05'!$AC$8:$BH$229,11,FALSE)+VLOOKUP($AC59,'06'!$AC$8:$BP$241,11,FALSE)</f>
        <v>0</v>
      </c>
      <c r="AN59" s="162"/>
      <c r="AO59" s="162"/>
      <c r="AP59" s="163"/>
      <c r="AQ59" s="211" t="s">
        <v>599</v>
      </c>
      <c r="AR59" s="212"/>
      <c r="AS59" s="212"/>
      <c r="AT59" s="213"/>
      <c r="AU59" s="161">
        <f>VLOOKUP($AC59,'04'!$AC$8:$BH$253,19,FALSE)+VLOOKUP($AC59,'05'!$AC$8:$BH$229,19,FALSE)+VLOOKUP($AC59,'06'!$AC$8:$BP$241,19,FALSE)</f>
        <v>0</v>
      </c>
      <c r="AV59" s="162"/>
      <c r="AW59" s="162"/>
      <c r="AX59" s="163"/>
      <c r="AY59" s="211" t="s">
        <v>599</v>
      </c>
      <c r="AZ59" s="212"/>
      <c r="BA59" s="212"/>
      <c r="BB59" s="213"/>
      <c r="BC59" s="161">
        <f>VLOOKUP($AC59,'04'!$AC$8:$BH$253,27,FALSE)+VLOOKUP($AC59,'05'!$AC$8:$BH$229,27,FALSE)+VLOOKUP($AC59,'06'!$AC$8:$BP$241,27,FALSE)</f>
        <v>0</v>
      </c>
      <c r="BD59" s="162"/>
      <c r="BE59" s="162"/>
      <c r="BF59" s="163"/>
      <c r="BG59" s="251" t="str">
        <f t="shared" si="0"/>
        <v>n.é.</v>
      </c>
      <c r="BH59" s="252"/>
    </row>
    <row r="60" spans="1:60" ht="20.100000000000001" customHeight="1" x14ac:dyDescent="0.2">
      <c r="A60" s="227" t="s">
        <v>209</v>
      </c>
      <c r="B60" s="221"/>
      <c r="C60" s="175" t="s">
        <v>612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7"/>
      <c r="AC60" s="255" t="s">
        <v>333</v>
      </c>
      <c r="AD60" s="256"/>
      <c r="AE60" s="161">
        <f>VLOOKUP($AC60,'04'!$AC$8:$BH$253,3,FALSE)+VLOOKUP($AC60,'05'!$AC$8:$BH$229,3,FALSE)+VLOOKUP($AC60,'06'!$AC$8:$BP$241,3,FALSE)</f>
        <v>0</v>
      </c>
      <c r="AF60" s="162"/>
      <c r="AG60" s="162"/>
      <c r="AH60" s="163"/>
      <c r="AI60" s="161">
        <f>VLOOKUP($AC60,'04'!$AC$8:$BH$253,7,FALSE)+VLOOKUP($AC60,'05'!$AC$8:$BH$229,7,FALSE)+VLOOKUP($AC60,'06'!$AC$8:$BP$241,7,FALSE)</f>
        <v>0</v>
      </c>
      <c r="AJ60" s="162"/>
      <c r="AK60" s="162"/>
      <c r="AL60" s="163"/>
      <c r="AM60" s="161">
        <f>VLOOKUP($AC60,'04'!$AC$8:$BH$253,11,FALSE)+VLOOKUP($AC60,'05'!$AC$8:$BH$229,11,FALSE)+VLOOKUP($AC60,'06'!$AC$8:$BP$241,11,FALSE)</f>
        <v>0</v>
      </c>
      <c r="AN60" s="162"/>
      <c r="AO60" s="162"/>
      <c r="AP60" s="163"/>
      <c r="AQ60" s="211" t="s">
        <v>599</v>
      </c>
      <c r="AR60" s="212"/>
      <c r="AS60" s="212"/>
      <c r="AT60" s="213"/>
      <c r="AU60" s="161">
        <f>VLOOKUP($AC60,'04'!$AC$8:$BH$253,19,FALSE)+VLOOKUP($AC60,'05'!$AC$8:$BH$229,19,FALSE)+VLOOKUP($AC60,'06'!$AC$8:$BP$241,19,FALSE)</f>
        <v>0</v>
      </c>
      <c r="AV60" s="162"/>
      <c r="AW60" s="162"/>
      <c r="AX60" s="163"/>
      <c r="AY60" s="211" t="s">
        <v>599</v>
      </c>
      <c r="AZ60" s="212"/>
      <c r="BA60" s="212"/>
      <c r="BB60" s="213"/>
      <c r="BC60" s="161">
        <f>VLOOKUP($AC60,'04'!$AC$8:$BH$253,27,FALSE)+VLOOKUP($AC60,'05'!$AC$8:$BH$229,27,FALSE)+VLOOKUP($AC60,'06'!$AC$8:$BP$241,27,FALSE)</f>
        <v>0</v>
      </c>
      <c r="BD60" s="162"/>
      <c r="BE60" s="162"/>
      <c r="BF60" s="163"/>
      <c r="BG60" s="251" t="str">
        <f t="shared" si="0"/>
        <v>n.é.</v>
      </c>
      <c r="BH60" s="252"/>
    </row>
    <row r="61" spans="1:60" ht="20.100000000000001" customHeight="1" x14ac:dyDescent="0.2">
      <c r="A61" s="227" t="s">
        <v>210</v>
      </c>
      <c r="B61" s="221"/>
      <c r="C61" s="175" t="s">
        <v>615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7"/>
      <c r="AC61" s="255" t="s">
        <v>335</v>
      </c>
      <c r="AD61" s="256"/>
      <c r="AE61" s="161">
        <f>VLOOKUP($AC61,'04'!$AC$8:$BH$253,3,FALSE)+VLOOKUP($AC61,'05'!$AC$8:$BH$229,3,FALSE)+VLOOKUP($AC61,'06'!$AC$8:$BP$241,3,FALSE)</f>
        <v>0</v>
      </c>
      <c r="AF61" s="162"/>
      <c r="AG61" s="162"/>
      <c r="AH61" s="163"/>
      <c r="AI61" s="161">
        <f>VLOOKUP($AC61,'04'!$AC$8:$BH$253,7,FALSE)+VLOOKUP($AC61,'05'!$AC$8:$BH$229,7,FALSE)+VLOOKUP($AC61,'06'!$AC$8:$BP$241,7,FALSE)</f>
        <v>0</v>
      </c>
      <c r="AJ61" s="162"/>
      <c r="AK61" s="162"/>
      <c r="AL61" s="163"/>
      <c r="AM61" s="161">
        <f>VLOOKUP($AC61,'04'!$AC$8:$BH$253,11,FALSE)+VLOOKUP($AC61,'05'!$AC$8:$BH$229,11,FALSE)+VLOOKUP($AC61,'06'!$AC$8:$BP$241,11,FALSE)</f>
        <v>0</v>
      </c>
      <c r="AN61" s="162"/>
      <c r="AO61" s="162"/>
      <c r="AP61" s="163"/>
      <c r="AQ61" s="211" t="s">
        <v>599</v>
      </c>
      <c r="AR61" s="212"/>
      <c r="AS61" s="212"/>
      <c r="AT61" s="213"/>
      <c r="AU61" s="161">
        <f>VLOOKUP($AC61,'04'!$AC$8:$BH$253,19,FALSE)+VLOOKUP($AC61,'05'!$AC$8:$BH$229,19,FALSE)+VLOOKUP($AC61,'06'!$AC$8:$BP$241,19,FALSE)</f>
        <v>0</v>
      </c>
      <c r="AV61" s="162"/>
      <c r="AW61" s="162"/>
      <c r="AX61" s="163"/>
      <c r="AY61" s="211" t="s">
        <v>599</v>
      </c>
      <c r="AZ61" s="212"/>
      <c r="BA61" s="212"/>
      <c r="BB61" s="213"/>
      <c r="BC61" s="161">
        <f>VLOOKUP($AC61,'04'!$AC$8:$BH$253,27,FALSE)+VLOOKUP($AC61,'05'!$AC$8:$BH$229,27,FALSE)+VLOOKUP($AC61,'06'!$AC$8:$BP$241,27,FALSE)</f>
        <v>0</v>
      </c>
      <c r="BD61" s="162"/>
      <c r="BE61" s="162"/>
      <c r="BF61" s="163"/>
      <c r="BG61" s="251" t="str">
        <f t="shared" si="0"/>
        <v>n.é.</v>
      </c>
      <c r="BH61" s="252"/>
    </row>
    <row r="62" spans="1:60" ht="20.100000000000001" customHeight="1" x14ac:dyDescent="0.2">
      <c r="A62" s="227" t="s">
        <v>211</v>
      </c>
      <c r="B62" s="221"/>
      <c r="C62" s="175" t="s">
        <v>434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255" t="s">
        <v>613</v>
      </c>
      <c r="AD62" s="256"/>
      <c r="AE62" s="161">
        <f>VLOOKUP($AC62,'04'!$AC$8:$BH$253,3,FALSE)+VLOOKUP($AC62,'05'!$AC$8:$BH$229,3,FALSE)+VLOOKUP($AC62,'06'!$AC$8:$BP$241,3,FALSE)</f>
        <v>0</v>
      </c>
      <c r="AF62" s="162"/>
      <c r="AG62" s="162"/>
      <c r="AH62" s="163"/>
      <c r="AI62" s="161">
        <f>VLOOKUP($AC62,'04'!$AC$8:$BH$253,7,FALSE)+VLOOKUP($AC62,'05'!$AC$8:$BH$229,7,FALSE)+VLOOKUP($AC62,'06'!$AC$8:$BP$241,7,FALSE)</f>
        <v>0</v>
      </c>
      <c r="AJ62" s="162"/>
      <c r="AK62" s="162"/>
      <c r="AL62" s="163"/>
      <c r="AM62" s="161">
        <f>VLOOKUP($AC62,'04'!$AC$8:$BH$253,11,FALSE)+VLOOKUP($AC62,'05'!$AC$8:$BH$229,11,FALSE)+VLOOKUP($AC62,'06'!$AC$8:$BP$241,11,FALSE)</f>
        <v>0</v>
      </c>
      <c r="AN62" s="162"/>
      <c r="AO62" s="162"/>
      <c r="AP62" s="163"/>
      <c r="AQ62" s="211" t="s">
        <v>599</v>
      </c>
      <c r="AR62" s="212"/>
      <c r="AS62" s="212"/>
      <c r="AT62" s="213"/>
      <c r="AU62" s="161">
        <f>VLOOKUP($AC62,'04'!$AC$8:$BH$253,19,FALSE)+VLOOKUP($AC62,'05'!$AC$8:$BH$229,19,FALSE)+VLOOKUP($AC62,'06'!$AC$8:$BP$241,19,FALSE)</f>
        <v>0</v>
      </c>
      <c r="AV62" s="162"/>
      <c r="AW62" s="162"/>
      <c r="AX62" s="163"/>
      <c r="AY62" s="211" t="s">
        <v>599</v>
      </c>
      <c r="AZ62" s="212"/>
      <c r="BA62" s="212"/>
      <c r="BB62" s="213"/>
      <c r="BC62" s="161">
        <f>VLOOKUP($AC62,'04'!$AC$8:$BH$253,27,FALSE)+VLOOKUP($AC62,'05'!$AC$8:$BH$229,27,FALSE)+VLOOKUP($AC62,'06'!$AC$8:$BP$241,27,FALSE)</f>
        <v>0</v>
      </c>
      <c r="BD62" s="162"/>
      <c r="BE62" s="162"/>
      <c r="BF62" s="163"/>
      <c r="BG62" s="251" t="str">
        <f t="shared" si="0"/>
        <v>n.é.</v>
      </c>
      <c r="BH62" s="252"/>
    </row>
    <row r="63" spans="1:60" ht="20.100000000000001" customHeight="1" x14ac:dyDescent="0.2">
      <c r="A63" s="227" t="s">
        <v>212</v>
      </c>
      <c r="B63" s="221"/>
      <c r="C63" s="175" t="s">
        <v>334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  <c r="AC63" s="255" t="s">
        <v>614</v>
      </c>
      <c r="AD63" s="256"/>
      <c r="AE63" s="161">
        <f>VLOOKUP($AC63,'04'!$AC$8:$BH$253,3,FALSE)+VLOOKUP($AC63,'05'!$AC$8:$BH$229,3,FALSE)+VLOOKUP($AC63,'06'!$AC$8:$BP$241,3,FALSE)</f>
        <v>0</v>
      </c>
      <c r="AF63" s="162"/>
      <c r="AG63" s="162"/>
      <c r="AH63" s="163"/>
      <c r="AI63" s="161">
        <f>VLOOKUP($AC63,'04'!$AC$8:$BH$253,7,FALSE)+VLOOKUP($AC63,'05'!$AC$8:$BH$229,7,FALSE)+VLOOKUP($AC63,'06'!$AC$8:$BP$241,7,FALSE)</f>
        <v>0</v>
      </c>
      <c r="AJ63" s="162"/>
      <c r="AK63" s="162"/>
      <c r="AL63" s="163"/>
      <c r="AM63" s="161">
        <f>VLOOKUP($AC63,'04'!$AC$8:$BH$253,11,FALSE)+VLOOKUP($AC63,'05'!$AC$8:$BH$229,11,FALSE)+VLOOKUP($AC63,'06'!$AC$8:$BP$241,11,FALSE)</f>
        <v>0</v>
      </c>
      <c r="AN63" s="162"/>
      <c r="AO63" s="162"/>
      <c r="AP63" s="163"/>
      <c r="AQ63" s="211" t="s">
        <v>599</v>
      </c>
      <c r="AR63" s="212"/>
      <c r="AS63" s="212"/>
      <c r="AT63" s="213"/>
      <c r="AU63" s="161">
        <f>VLOOKUP($AC63,'04'!$AC$8:$BH$253,19,FALSE)+VLOOKUP($AC63,'05'!$AC$8:$BH$229,19,FALSE)+VLOOKUP($AC63,'06'!$AC$8:$BP$241,19,FALSE)</f>
        <v>0</v>
      </c>
      <c r="AV63" s="162"/>
      <c r="AW63" s="162"/>
      <c r="AX63" s="163"/>
      <c r="AY63" s="211" t="s">
        <v>599</v>
      </c>
      <c r="AZ63" s="212"/>
      <c r="BA63" s="212"/>
      <c r="BB63" s="213"/>
      <c r="BC63" s="161">
        <f>VLOOKUP($AC63,'04'!$AC$8:$BH$253,27,FALSE)+VLOOKUP($AC63,'05'!$AC$8:$BH$229,27,FALSE)+VLOOKUP($AC63,'06'!$AC$8:$BP$241,27,FALSE)</f>
        <v>0</v>
      </c>
      <c r="BD63" s="162"/>
      <c r="BE63" s="162"/>
      <c r="BF63" s="163"/>
      <c r="BG63" s="251" t="str">
        <f t="shared" si="0"/>
        <v>n.é.</v>
      </c>
      <c r="BH63" s="252"/>
    </row>
    <row r="64" spans="1:60" s="2" customFormat="1" ht="20.100000000000001" customHeight="1" x14ac:dyDescent="0.2">
      <c r="A64" s="226" t="s">
        <v>213</v>
      </c>
      <c r="B64" s="222"/>
      <c r="C64" s="196" t="s">
        <v>620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8"/>
      <c r="AC64" s="253" t="s">
        <v>336</v>
      </c>
      <c r="AD64" s="254"/>
      <c r="AE64" s="193">
        <f>SUM(AE59:AH63)</f>
        <v>0</v>
      </c>
      <c r="AF64" s="194"/>
      <c r="AG64" s="194"/>
      <c r="AH64" s="195"/>
      <c r="AI64" s="193">
        <f>SUM(AI59:AL63)</f>
        <v>0</v>
      </c>
      <c r="AJ64" s="194"/>
      <c r="AK64" s="194"/>
      <c r="AL64" s="195"/>
      <c r="AM64" s="193">
        <f>SUM(AM59:AP63)</f>
        <v>0</v>
      </c>
      <c r="AN64" s="194"/>
      <c r="AO64" s="194"/>
      <c r="AP64" s="195"/>
      <c r="AQ64" s="211" t="s">
        <v>599</v>
      </c>
      <c r="AR64" s="212"/>
      <c r="AS64" s="212"/>
      <c r="AT64" s="213"/>
      <c r="AU64" s="193">
        <f>SUM(AU59:AX63)</f>
        <v>0</v>
      </c>
      <c r="AV64" s="194"/>
      <c r="AW64" s="194"/>
      <c r="AX64" s="195"/>
      <c r="AY64" s="211" t="s">
        <v>599</v>
      </c>
      <c r="AZ64" s="212"/>
      <c r="BA64" s="212"/>
      <c r="BB64" s="213"/>
      <c r="BC64" s="193">
        <f>SUM(BC59:BF63)</f>
        <v>0</v>
      </c>
      <c r="BD64" s="194"/>
      <c r="BE64" s="194"/>
      <c r="BF64" s="195"/>
      <c r="BG64" s="249" t="str">
        <f t="shared" si="0"/>
        <v>n.é.</v>
      </c>
      <c r="BH64" s="250"/>
    </row>
    <row r="65" spans="1:60" ht="20.100000000000001" customHeight="1" x14ac:dyDescent="0.2">
      <c r="A65" s="227" t="s">
        <v>214</v>
      </c>
      <c r="B65" s="221"/>
      <c r="C65" s="175" t="s">
        <v>435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7"/>
      <c r="AC65" s="255" t="s">
        <v>337</v>
      </c>
      <c r="AD65" s="256"/>
      <c r="AE65" s="161">
        <f>VLOOKUP($AC65,'04'!$AC$8:$BH$253,3,FALSE)+VLOOKUP($AC65,'05'!$AC$8:$BH$229,3,FALSE)+VLOOKUP($AC65,'06'!$AC$8:$BP$241,3,FALSE)</f>
        <v>0</v>
      </c>
      <c r="AF65" s="162"/>
      <c r="AG65" s="162"/>
      <c r="AH65" s="163"/>
      <c r="AI65" s="161">
        <f>VLOOKUP($AC65,'04'!$AC$8:$BH$253,7,FALSE)+VLOOKUP($AC65,'05'!$AC$8:$BH$229,7,FALSE)+VLOOKUP($AC65,'06'!$AC$8:$BP$241,7,FALSE)</f>
        <v>0</v>
      </c>
      <c r="AJ65" s="162"/>
      <c r="AK65" s="162"/>
      <c r="AL65" s="163"/>
      <c r="AM65" s="161">
        <f>VLOOKUP($AC65,'04'!$AC$8:$BH$253,11,FALSE)+VLOOKUP($AC65,'05'!$AC$8:$BH$229,11,FALSE)+VLOOKUP($AC65,'06'!$AC$8:$BP$241,11,FALSE)</f>
        <v>0</v>
      </c>
      <c r="AN65" s="162"/>
      <c r="AO65" s="162"/>
      <c r="AP65" s="163"/>
      <c r="AQ65" s="211" t="s">
        <v>599</v>
      </c>
      <c r="AR65" s="212"/>
      <c r="AS65" s="212"/>
      <c r="AT65" s="213"/>
      <c r="AU65" s="161">
        <f>VLOOKUP($AC65,'04'!$AC$8:$BH$253,19,FALSE)+VLOOKUP($AC65,'05'!$AC$8:$BH$229,19,FALSE)+VLOOKUP($AC65,'06'!$AC$8:$BP$241,19,FALSE)</f>
        <v>0</v>
      </c>
      <c r="AV65" s="162"/>
      <c r="AW65" s="162"/>
      <c r="AX65" s="163"/>
      <c r="AY65" s="211" t="s">
        <v>599</v>
      </c>
      <c r="AZ65" s="212"/>
      <c r="BA65" s="212"/>
      <c r="BB65" s="213"/>
      <c r="BC65" s="161">
        <f>VLOOKUP($AC65,'04'!$AC$8:$BH$253,27,FALSE)+VLOOKUP($AC65,'05'!$AC$8:$BH$229,27,FALSE)+VLOOKUP($AC65,'06'!$AC$8:$BP$241,27,FALSE)</f>
        <v>0</v>
      </c>
      <c r="BD65" s="162"/>
      <c r="BE65" s="162"/>
      <c r="BF65" s="163"/>
      <c r="BG65" s="251" t="str">
        <f t="shared" si="0"/>
        <v>n.é.</v>
      </c>
      <c r="BH65" s="252"/>
    </row>
    <row r="66" spans="1:60" ht="20.100000000000001" customHeight="1" x14ac:dyDescent="0.2">
      <c r="A66" s="227" t="s">
        <v>215</v>
      </c>
      <c r="B66" s="221"/>
      <c r="C66" s="175" t="s">
        <v>618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7"/>
      <c r="AC66" s="255" t="s">
        <v>338</v>
      </c>
      <c r="AD66" s="256"/>
      <c r="AE66" s="161">
        <f>VLOOKUP($AC66,'04'!$AC$8:$BH$253,3,FALSE)+VLOOKUP($AC66,'05'!$AC$8:$BH$229,3,FALSE)+VLOOKUP($AC66,'06'!$AC$8:$BP$241,3,FALSE)</f>
        <v>0</v>
      </c>
      <c r="AF66" s="162"/>
      <c r="AG66" s="162"/>
      <c r="AH66" s="163"/>
      <c r="AI66" s="161">
        <f>VLOOKUP($AC66,'04'!$AC$8:$BH$253,7,FALSE)+VLOOKUP($AC66,'05'!$AC$8:$BH$229,7,FALSE)+VLOOKUP($AC66,'06'!$AC$8:$BP$241,7,FALSE)</f>
        <v>0</v>
      </c>
      <c r="AJ66" s="162"/>
      <c r="AK66" s="162"/>
      <c r="AL66" s="163"/>
      <c r="AM66" s="161">
        <f>VLOOKUP($AC66,'04'!$AC$8:$BH$253,11,FALSE)+VLOOKUP($AC66,'05'!$AC$8:$BH$229,11,FALSE)+VLOOKUP($AC66,'06'!$AC$8:$BP$241,11,FALSE)</f>
        <v>0</v>
      </c>
      <c r="AN66" s="162"/>
      <c r="AO66" s="162"/>
      <c r="AP66" s="163"/>
      <c r="AQ66" s="211" t="s">
        <v>599</v>
      </c>
      <c r="AR66" s="212"/>
      <c r="AS66" s="212"/>
      <c r="AT66" s="213"/>
      <c r="AU66" s="161">
        <f>VLOOKUP($AC66,'04'!$AC$8:$BH$253,19,FALSE)+VLOOKUP($AC66,'05'!$AC$8:$BH$229,19,FALSE)+VLOOKUP($AC66,'06'!$AC$8:$BP$241,19,FALSE)</f>
        <v>0</v>
      </c>
      <c r="AV66" s="162"/>
      <c r="AW66" s="162"/>
      <c r="AX66" s="163"/>
      <c r="AY66" s="211" t="s">
        <v>599</v>
      </c>
      <c r="AZ66" s="212"/>
      <c r="BA66" s="212"/>
      <c r="BB66" s="213"/>
      <c r="BC66" s="161">
        <f>VLOOKUP($AC66,'04'!$AC$8:$BH$253,27,FALSE)+VLOOKUP($AC66,'05'!$AC$8:$BH$229,27,FALSE)+VLOOKUP($AC66,'06'!$AC$8:$BP$241,27,FALSE)</f>
        <v>0</v>
      </c>
      <c r="BD66" s="162"/>
      <c r="BE66" s="162"/>
      <c r="BF66" s="163"/>
      <c r="BG66" s="251" t="str">
        <f t="shared" si="0"/>
        <v>n.é.</v>
      </c>
      <c r="BH66" s="252"/>
    </row>
    <row r="67" spans="1:60" ht="20.100000000000001" customHeight="1" x14ac:dyDescent="0.2">
      <c r="A67" s="227" t="s">
        <v>216</v>
      </c>
      <c r="B67" s="221"/>
      <c r="C67" s="175" t="s">
        <v>619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7"/>
      <c r="AC67" s="255" t="s">
        <v>340</v>
      </c>
      <c r="AD67" s="256"/>
      <c r="AE67" s="161">
        <f>VLOOKUP($AC67,'04'!$AC$8:$BH$253,3,FALSE)+VLOOKUP($AC67,'05'!$AC$8:$BH$229,3,FALSE)+VLOOKUP($AC67,'06'!$AC$8:$BP$241,3,FALSE)</f>
        <v>0</v>
      </c>
      <c r="AF67" s="162"/>
      <c r="AG67" s="162"/>
      <c r="AH67" s="163"/>
      <c r="AI67" s="161">
        <f>VLOOKUP($AC67,'04'!$AC$8:$BH$253,7,FALSE)+VLOOKUP($AC67,'05'!$AC$8:$BH$229,7,FALSE)+VLOOKUP($AC67,'06'!$AC$8:$BP$241,7,FALSE)</f>
        <v>0</v>
      </c>
      <c r="AJ67" s="162"/>
      <c r="AK67" s="162"/>
      <c r="AL67" s="163"/>
      <c r="AM67" s="161">
        <f>VLOOKUP($AC67,'04'!$AC$8:$BH$253,11,FALSE)+VLOOKUP($AC67,'05'!$AC$8:$BH$229,11,FALSE)+VLOOKUP($AC67,'06'!$AC$8:$BP$241,11,FALSE)</f>
        <v>0</v>
      </c>
      <c r="AN67" s="162"/>
      <c r="AO67" s="162"/>
      <c r="AP67" s="163"/>
      <c r="AQ67" s="211" t="s">
        <v>599</v>
      </c>
      <c r="AR67" s="212"/>
      <c r="AS67" s="212"/>
      <c r="AT67" s="213"/>
      <c r="AU67" s="161">
        <f>VLOOKUP($AC67,'04'!$AC$8:$BH$253,19,FALSE)+VLOOKUP($AC67,'05'!$AC$8:$BH$229,19,FALSE)+VLOOKUP($AC67,'06'!$AC$8:$BP$241,19,FALSE)</f>
        <v>0</v>
      </c>
      <c r="AV67" s="162"/>
      <c r="AW67" s="162"/>
      <c r="AX67" s="163"/>
      <c r="AY67" s="211" t="s">
        <v>599</v>
      </c>
      <c r="AZ67" s="212"/>
      <c r="BA67" s="212"/>
      <c r="BB67" s="213"/>
      <c r="BC67" s="161">
        <f>VLOOKUP($AC67,'04'!$AC$8:$BH$253,27,FALSE)+VLOOKUP($AC67,'05'!$AC$8:$BH$229,27,FALSE)+VLOOKUP($AC67,'06'!$AC$8:$BP$241,27,FALSE)</f>
        <v>0</v>
      </c>
      <c r="BD67" s="162"/>
      <c r="BE67" s="162"/>
      <c r="BF67" s="163"/>
      <c r="BG67" s="251" t="str">
        <f t="shared" si="0"/>
        <v>n.é.</v>
      </c>
      <c r="BH67" s="252"/>
    </row>
    <row r="68" spans="1:60" ht="20.100000000000001" customHeight="1" x14ac:dyDescent="0.2">
      <c r="A68" s="227" t="s">
        <v>217</v>
      </c>
      <c r="B68" s="221"/>
      <c r="C68" s="175" t="s">
        <v>436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7"/>
      <c r="AC68" s="255" t="s">
        <v>616</v>
      </c>
      <c r="AD68" s="256"/>
      <c r="AE68" s="161">
        <f>VLOOKUP($AC68,'04'!$AC$8:$BH$253,3,FALSE)+VLOOKUP($AC68,'05'!$AC$8:$BH$229,3,FALSE)+VLOOKUP($AC68,'06'!$AC$8:$BP$225,3,FALSE)</f>
        <v>0</v>
      </c>
      <c r="AF68" s="162"/>
      <c r="AG68" s="162"/>
      <c r="AH68" s="163"/>
      <c r="AI68" s="161">
        <f>VLOOKUP($AC68,'04'!$AC$8:$BH$253,7,FALSE)+VLOOKUP($AC68,'05'!$AC$8:$BH$229,7,FALSE)+VLOOKUP($AC68,'06'!$AC$8:$BP$241,7,FALSE)</f>
        <v>0</v>
      </c>
      <c r="AJ68" s="162"/>
      <c r="AK68" s="162"/>
      <c r="AL68" s="163"/>
      <c r="AM68" s="161">
        <f>VLOOKUP($AC68,'04'!$AC$8:$BH$253,11,FALSE)+VLOOKUP($AC68,'05'!$AC$8:$BH$229,11,FALSE)+VLOOKUP($AC68,'06'!$AC$8:$BP$241,11,FALSE)</f>
        <v>0</v>
      </c>
      <c r="AN68" s="162"/>
      <c r="AO68" s="162"/>
      <c r="AP68" s="163"/>
      <c r="AQ68" s="211" t="s">
        <v>599</v>
      </c>
      <c r="AR68" s="212"/>
      <c r="AS68" s="212"/>
      <c r="AT68" s="213"/>
      <c r="AU68" s="161">
        <f>VLOOKUP($AC68,'04'!$AC$8:$BH$253,19,FALSE)+VLOOKUP($AC68,'05'!$AC$8:$BH$229,19,FALSE)+VLOOKUP($AC68,'06'!$AC$8:$BP$241,19,FALSE)</f>
        <v>0</v>
      </c>
      <c r="AV68" s="162"/>
      <c r="AW68" s="162"/>
      <c r="AX68" s="163"/>
      <c r="AY68" s="211" t="s">
        <v>599</v>
      </c>
      <c r="AZ68" s="212"/>
      <c r="BA68" s="212"/>
      <c r="BB68" s="213"/>
      <c r="BC68" s="161">
        <f>VLOOKUP($AC68,'04'!$AC$8:$BH$253,27,FALSE)+VLOOKUP($AC68,'05'!$AC$8:$BH$229,27,FALSE)+VLOOKUP($AC68,'06'!$AC$8:$BP$241,27,FALSE)</f>
        <v>0</v>
      </c>
      <c r="BD68" s="162"/>
      <c r="BE68" s="162"/>
      <c r="BF68" s="163"/>
      <c r="BG68" s="251" t="str">
        <f t="shared" si="0"/>
        <v>n.é.</v>
      </c>
      <c r="BH68" s="252"/>
    </row>
    <row r="69" spans="1:60" ht="20.100000000000001" customHeight="1" x14ac:dyDescent="0.2">
      <c r="A69" s="227" t="s">
        <v>218</v>
      </c>
      <c r="B69" s="221"/>
      <c r="C69" s="175" t="s">
        <v>339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  <c r="AC69" s="255" t="s">
        <v>617</v>
      </c>
      <c r="AD69" s="256"/>
      <c r="AE69" s="161">
        <f>VLOOKUP($AC69,'04'!$AC$8:$BH$253,3,FALSE)+VLOOKUP($AC69,'05'!$AC$8:$BH$229,3,FALSE)+VLOOKUP($AC69,'06'!$AC$8:$BP$241,3,FALSE)</f>
        <v>5000000</v>
      </c>
      <c r="AF69" s="162"/>
      <c r="AG69" s="162"/>
      <c r="AH69" s="163"/>
      <c r="AI69" s="161">
        <f>VLOOKUP($AC69,'04'!$AC$8:$BH$253,7,FALSE)+VLOOKUP($AC69,'05'!$AC$8:$BH$229,7,FALSE)+VLOOKUP($AC69,'06'!$AC$8:$BP$241,7,FALSE)</f>
        <v>5000000</v>
      </c>
      <c r="AJ69" s="162"/>
      <c r="AK69" s="162"/>
      <c r="AL69" s="163"/>
      <c r="AM69" s="161">
        <f>VLOOKUP($AC69,'04'!$AC$8:$BH$253,11,FALSE)+VLOOKUP($AC69,'05'!$AC$8:$BH$229,11,FALSE)+VLOOKUP($AC69,'06'!$AC$8:$BP$241,11,FALSE)</f>
        <v>0</v>
      </c>
      <c r="AN69" s="162"/>
      <c r="AO69" s="162"/>
      <c r="AP69" s="163"/>
      <c r="AQ69" s="211" t="s">
        <v>599</v>
      </c>
      <c r="AR69" s="212"/>
      <c r="AS69" s="212"/>
      <c r="AT69" s="213"/>
      <c r="AU69" s="161">
        <f>VLOOKUP($AC69,'04'!$AC$8:$BH$253,19,FALSE)+VLOOKUP($AC69,'05'!$AC$8:$BH$229,19,FALSE)+VLOOKUP($AC69,'06'!$AC$8:$BP$241,19,FALSE)</f>
        <v>0</v>
      </c>
      <c r="AV69" s="162"/>
      <c r="AW69" s="162"/>
      <c r="AX69" s="163"/>
      <c r="AY69" s="211" t="s">
        <v>599</v>
      </c>
      <c r="AZ69" s="212"/>
      <c r="BA69" s="212"/>
      <c r="BB69" s="213"/>
      <c r="BC69" s="161">
        <f>VLOOKUP($AC69,'04'!$AC$8:$BH$253,27,FALSE)+VLOOKUP($AC69,'05'!$AC$8:$BH$229,27,FALSE)+VLOOKUP($AC69,'06'!$AC$8:$BP$241,27,FALSE)</f>
        <v>0</v>
      </c>
      <c r="BD69" s="162"/>
      <c r="BE69" s="162"/>
      <c r="BF69" s="163"/>
      <c r="BG69" s="251">
        <f t="shared" si="0"/>
        <v>0</v>
      </c>
      <c r="BH69" s="252"/>
    </row>
    <row r="70" spans="1:60" s="2" customFormat="1" ht="20.100000000000001" customHeight="1" x14ac:dyDescent="0.2">
      <c r="A70" s="226" t="s">
        <v>219</v>
      </c>
      <c r="B70" s="222"/>
      <c r="C70" s="196" t="s">
        <v>621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8"/>
      <c r="AC70" s="253" t="s">
        <v>341</v>
      </c>
      <c r="AD70" s="254"/>
      <c r="AE70" s="193">
        <f>SUM(AE65:AH69)</f>
        <v>5000000</v>
      </c>
      <c r="AF70" s="194"/>
      <c r="AG70" s="194"/>
      <c r="AH70" s="195"/>
      <c r="AI70" s="193">
        <f>SUM(AI65:AL69)</f>
        <v>5000000</v>
      </c>
      <c r="AJ70" s="194"/>
      <c r="AK70" s="194"/>
      <c r="AL70" s="195"/>
      <c r="AM70" s="193">
        <f>SUM(AM65:AP69)</f>
        <v>0</v>
      </c>
      <c r="AN70" s="194"/>
      <c r="AO70" s="194"/>
      <c r="AP70" s="195"/>
      <c r="AQ70" s="211" t="s">
        <v>599</v>
      </c>
      <c r="AR70" s="212"/>
      <c r="AS70" s="212"/>
      <c r="AT70" s="213"/>
      <c r="AU70" s="193">
        <f>SUM(AU65:AX69)</f>
        <v>0</v>
      </c>
      <c r="AV70" s="194"/>
      <c r="AW70" s="194"/>
      <c r="AX70" s="195"/>
      <c r="AY70" s="211" t="s">
        <v>599</v>
      </c>
      <c r="AZ70" s="212"/>
      <c r="BA70" s="212"/>
      <c r="BB70" s="213"/>
      <c r="BC70" s="193">
        <f>SUM(BC65:BF69)</f>
        <v>0</v>
      </c>
      <c r="BD70" s="194"/>
      <c r="BE70" s="194"/>
      <c r="BF70" s="195"/>
      <c r="BG70" s="249">
        <f t="shared" si="0"/>
        <v>0</v>
      </c>
      <c r="BH70" s="250"/>
    </row>
    <row r="71" spans="1:60" s="2" customFormat="1" ht="20.100000000000001" customHeight="1" x14ac:dyDescent="0.2">
      <c r="A71" s="242" t="s">
        <v>220</v>
      </c>
      <c r="B71" s="243"/>
      <c r="C71" s="244" t="s">
        <v>622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6"/>
      <c r="AC71" s="247" t="s">
        <v>342</v>
      </c>
      <c r="AD71" s="248"/>
      <c r="AE71" s="199">
        <f>AE20+AE26+AE40+AE52+AE58+AE64+AE70</f>
        <v>191922351</v>
      </c>
      <c r="AF71" s="200"/>
      <c r="AG71" s="200"/>
      <c r="AH71" s="201"/>
      <c r="AI71" s="199">
        <f>AI20+AI26+AI40+AI52+AI58+AI64+AI70</f>
        <v>265456507</v>
      </c>
      <c r="AJ71" s="200"/>
      <c r="AK71" s="200"/>
      <c r="AL71" s="201"/>
      <c r="AM71" s="199">
        <f>AM20+AM26+AM40+AM52+AM58+AM64+AM70</f>
        <v>0</v>
      </c>
      <c r="AN71" s="200"/>
      <c r="AO71" s="200"/>
      <c r="AP71" s="201"/>
      <c r="AQ71" s="239" t="s">
        <v>599</v>
      </c>
      <c r="AR71" s="240"/>
      <c r="AS71" s="240"/>
      <c r="AT71" s="241"/>
      <c r="AU71" s="199">
        <f>AU20+AU26+AU40+AU52+AU58+AU64+AU70</f>
        <v>0</v>
      </c>
      <c r="AV71" s="200"/>
      <c r="AW71" s="200"/>
      <c r="AX71" s="201"/>
      <c r="AY71" s="239" t="s">
        <v>599</v>
      </c>
      <c r="AZ71" s="240"/>
      <c r="BA71" s="240"/>
      <c r="BB71" s="241"/>
      <c r="BC71" s="199">
        <f>BC20+BC26+BC40+BC52+BC58+BC64+BC70</f>
        <v>0</v>
      </c>
      <c r="BD71" s="200"/>
      <c r="BE71" s="200"/>
      <c r="BF71" s="201"/>
      <c r="BG71" s="159">
        <f t="shared" ref="BG71" si="1">IF(AI71&gt;0,BC71/AI71,"n.é.")</f>
        <v>0</v>
      </c>
      <c r="BH71" s="160"/>
    </row>
    <row r="72" spans="1:60" ht="20.100000000000001" customHeight="1" x14ac:dyDescent="0.2">
      <c r="A72" s="227" t="s">
        <v>221</v>
      </c>
      <c r="B72" s="221"/>
      <c r="C72" s="190" t="s">
        <v>623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2"/>
      <c r="AC72" s="178" t="s">
        <v>343</v>
      </c>
      <c r="AD72" s="179"/>
      <c r="AE72" s="161">
        <f>VLOOKUP($AC72,'04'!$AC$8:$BH$253,3,FALSE)+VLOOKUP($AC72,'05'!$AC$8:$BH$229,3,FALSE)+VLOOKUP($AC72,'06'!$AC$8:$BP$241,3,FALSE)</f>
        <v>25630261</v>
      </c>
      <c r="AF72" s="162"/>
      <c r="AG72" s="162"/>
      <c r="AH72" s="163"/>
      <c r="AI72" s="161">
        <f>VLOOKUP($AC72,'04'!$AC$8:$BH$253,7,FALSE)+VLOOKUP($AC72,'05'!$AC$8:$BH$229,7,FALSE)+VLOOKUP($AC72,'06'!$AC$8:$BP$241,7,FALSE)</f>
        <v>25630261</v>
      </c>
      <c r="AJ72" s="162"/>
      <c r="AK72" s="162"/>
      <c r="AL72" s="163"/>
      <c r="AM72" s="161">
        <f>VLOOKUP($AC72,'04'!$AC$8:$BH$253,11,FALSE)+VLOOKUP($AC72,'05'!$AC$8:$BH$229,11,FALSE)+VLOOKUP($AC72,'06'!$AC$8:$BP$241,11,FALSE)</f>
        <v>0</v>
      </c>
      <c r="AN72" s="162"/>
      <c r="AO72" s="162"/>
      <c r="AP72" s="163"/>
      <c r="AQ72" s="211" t="s">
        <v>599</v>
      </c>
      <c r="AR72" s="212"/>
      <c r="AS72" s="212"/>
      <c r="AT72" s="213"/>
      <c r="AU72" s="161">
        <f>VLOOKUP($AC72,'04'!$AC$8:$BH$253,19,FALSE)+VLOOKUP($AC72,'05'!$AC$8:$BH$229,19,FALSE)+VLOOKUP($AC72,'06'!$AC$8:$BP$241,19,FALSE)</f>
        <v>0</v>
      </c>
      <c r="AV72" s="162"/>
      <c r="AW72" s="162"/>
      <c r="AX72" s="163"/>
      <c r="AY72" s="211" t="s">
        <v>599</v>
      </c>
      <c r="AZ72" s="212"/>
      <c r="BA72" s="212"/>
      <c r="BB72" s="213"/>
      <c r="BC72" s="161">
        <f>VLOOKUP($AC72,'04'!$AC$8:$BH$253,27,FALSE)+VLOOKUP($AC72,'05'!$AC$8:$BH$229,27,FALSE)+VLOOKUP($AC72,'06'!$AC$8:$BP$241,27,FALSE)</f>
        <v>0</v>
      </c>
      <c r="BD72" s="162"/>
      <c r="BE72" s="162"/>
      <c r="BF72" s="163"/>
      <c r="BG72" s="164">
        <f t="shared" ref="BG72" si="2">IF(AI72&gt;0,BC72/AI72,"n.é.")</f>
        <v>0</v>
      </c>
      <c r="BH72" s="165"/>
    </row>
    <row r="73" spans="1:60" ht="20.100000000000001" customHeight="1" x14ac:dyDescent="0.2">
      <c r="A73" s="227" t="s">
        <v>222</v>
      </c>
      <c r="B73" s="221"/>
      <c r="C73" s="175" t="s">
        <v>344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7"/>
      <c r="AC73" s="178" t="s">
        <v>345</v>
      </c>
      <c r="AD73" s="179"/>
      <c r="AE73" s="161">
        <f>VLOOKUP($AC73,'04'!$AC$8:$BH$253,3,FALSE)+VLOOKUP($AC73,'05'!$AC$8:$BH$229,3,FALSE)+VLOOKUP($AC73,'06'!$AC$8:$BP$241,3,FALSE)</f>
        <v>0</v>
      </c>
      <c r="AF73" s="162"/>
      <c r="AG73" s="162"/>
      <c r="AH73" s="163"/>
      <c r="AI73" s="161">
        <f>VLOOKUP($AC73,'04'!$AC$8:$BH$253,7,FALSE)+VLOOKUP($AC73,'05'!$AC$8:$BH$229,7,FALSE)+VLOOKUP($AC73,'06'!$AC$8:$BP$241,7,FALSE)</f>
        <v>0</v>
      </c>
      <c r="AJ73" s="162"/>
      <c r="AK73" s="162"/>
      <c r="AL73" s="163"/>
      <c r="AM73" s="161">
        <f>VLOOKUP($AC73,'04'!$AC$8:$BH$253,11,FALSE)+VLOOKUP($AC73,'05'!$AC$8:$BH$229,11,FALSE)+VLOOKUP($AC73,'06'!$AC$8:$BP$241,11,FALSE)</f>
        <v>0</v>
      </c>
      <c r="AN73" s="162"/>
      <c r="AO73" s="162"/>
      <c r="AP73" s="163"/>
      <c r="AQ73" s="211" t="s">
        <v>599</v>
      </c>
      <c r="AR73" s="212"/>
      <c r="AS73" s="212"/>
      <c r="AT73" s="213"/>
      <c r="AU73" s="161">
        <f>VLOOKUP($AC73,'04'!$AC$8:$BH$253,19,FALSE)+VLOOKUP($AC73,'05'!$AC$8:$BH$229,19,FALSE)+VLOOKUP($AC73,'06'!$AC$8:$BP$241,19,FALSE)</f>
        <v>0</v>
      </c>
      <c r="AV73" s="162"/>
      <c r="AW73" s="162"/>
      <c r="AX73" s="163"/>
      <c r="AY73" s="211" t="s">
        <v>599</v>
      </c>
      <c r="AZ73" s="212"/>
      <c r="BA73" s="212"/>
      <c r="BB73" s="213"/>
      <c r="BC73" s="161">
        <f>VLOOKUP($AC73,'04'!$AC$8:$BH$253,27,FALSE)+VLOOKUP($AC73,'05'!$AC$8:$BH$229,27,FALSE)+VLOOKUP($AC73,'06'!$AC$8:$BP$241,27,FALSE)</f>
        <v>0</v>
      </c>
      <c r="BD73" s="162"/>
      <c r="BE73" s="162"/>
      <c r="BF73" s="163"/>
      <c r="BG73" s="164" t="str">
        <f t="shared" ref="BG73:BG102" si="3">IF(AI73&gt;0,BC73/AI73,"n.é.")</f>
        <v>n.é.</v>
      </c>
      <c r="BH73" s="165"/>
    </row>
    <row r="74" spans="1:60" ht="20.100000000000001" customHeight="1" x14ac:dyDescent="0.2">
      <c r="A74" s="227" t="s">
        <v>223</v>
      </c>
      <c r="B74" s="221"/>
      <c r="C74" s="190" t="s">
        <v>624</v>
      </c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2"/>
      <c r="AC74" s="178" t="s">
        <v>346</v>
      </c>
      <c r="AD74" s="179"/>
      <c r="AE74" s="161">
        <f>VLOOKUP($AC74,'04'!$AC$8:$BH$253,3,FALSE)+VLOOKUP($AC74,'05'!$AC$8:$BH$229,3,FALSE)+VLOOKUP($AC74,'06'!$AC$8:$BP$241,3,FALSE)</f>
        <v>0</v>
      </c>
      <c r="AF74" s="162"/>
      <c r="AG74" s="162"/>
      <c r="AH74" s="163"/>
      <c r="AI74" s="161">
        <f>VLOOKUP($AC74,'04'!$AC$8:$BH$253,7,FALSE)+VLOOKUP($AC74,'05'!$AC$8:$BH$229,7,FALSE)+VLOOKUP($AC74,'06'!$AC$8:$BP$241,7,FALSE)</f>
        <v>0</v>
      </c>
      <c r="AJ74" s="162"/>
      <c r="AK74" s="162"/>
      <c r="AL74" s="163"/>
      <c r="AM74" s="161">
        <f>VLOOKUP($AC74,'04'!$AC$8:$BH$253,11,FALSE)+VLOOKUP($AC74,'05'!$AC$8:$BH$229,11,FALSE)+VLOOKUP($AC74,'06'!$AC$8:$BP$241,11,FALSE)</f>
        <v>0</v>
      </c>
      <c r="AN74" s="162"/>
      <c r="AO74" s="162"/>
      <c r="AP74" s="163"/>
      <c r="AQ74" s="211" t="s">
        <v>599</v>
      </c>
      <c r="AR74" s="212"/>
      <c r="AS74" s="212"/>
      <c r="AT74" s="213"/>
      <c r="AU74" s="161">
        <f>VLOOKUP($AC74,'04'!$AC$8:$BH$253,19,FALSE)+VLOOKUP($AC74,'05'!$AC$8:$BH$229,19,FALSE)+VLOOKUP($AC74,'06'!$AC$8:$BP$241,19,FALSE)</f>
        <v>0</v>
      </c>
      <c r="AV74" s="162"/>
      <c r="AW74" s="162"/>
      <c r="AX74" s="163"/>
      <c r="AY74" s="211" t="s">
        <v>599</v>
      </c>
      <c r="AZ74" s="212"/>
      <c r="BA74" s="212"/>
      <c r="BB74" s="213"/>
      <c r="BC74" s="161">
        <f>VLOOKUP($AC74,'04'!$AC$8:$BH$253,27,FALSE)+VLOOKUP($AC74,'05'!$AC$8:$BH$229,27,FALSE)+VLOOKUP($AC74,'06'!$AC$8:$BP$241,27,FALSE)</f>
        <v>0</v>
      </c>
      <c r="BD74" s="162"/>
      <c r="BE74" s="162"/>
      <c r="BF74" s="163"/>
      <c r="BG74" s="164" t="str">
        <f t="shared" si="3"/>
        <v>n.é.</v>
      </c>
      <c r="BH74" s="165"/>
    </row>
    <row r="75" spans="1:60" s="2" customFormat="1" ht="20.100000000000001" customHeight="1" x14ac:dyDescent="0.2">
      <c r="A75" s="226" t="s">
        <v>224</v>
      </c>
      <c r="B75" s="222"/>
      <c r="C75" s="196" t="s">
        <v>627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8"/>
      <c r="AC75" s="188" t="s">
        <v>347</v>
      </c>
      <c r="AD75" s="189"/>
      <c r="AE75" s="193">
        <f>SUM(AE72:AH74)</f>
        <v>25630261</v>
      </c>
      <c r="AF75" s="194"/>
      <c r="AG75" s="194"/>
      <c r="AH75" s="195"/>
      <c r="AI75" s="193">
        <f>SUM(AI72:AL74)</f>
        <v>25630261</v>
      </c>
      <c r="AJ75" s="194"/>
      <c r="AK75" s="194"/>
      <c r="AL75" s="195"/>
      <c r="AM75" s="193">
        <f>SUM(AM72:AP74)</f>
        <v>0</v>
      </c>
      <c r="AN75" s="194"/>
      <c r="AO75" s="194"/>
      <c r="AP75" s="195"/>
      <c r="AQ75" s="211" t="s">
        <v>599</v>
      </c>
      <c r="AR75" s="212"/>
      <c r="AS75" s="212"/>
      <c r="AT75" s="213"/>
      <c r="AU75" s="193">
        <f>SUM(AU72:AX74)</f>
        <v>0</v>
      </c>
      <c r="AV75" s="194"/>
      <c r="AW75" s="194"/>
      <c r="AX75" s="195"/>
      <c r="AY75" s="211" t="s">
        <v>599</v>
      </c>
      <c r="AZ75" s="212"/>
      <c r="BA75" s="212"/>
      <c r="BB75" s="213"/>
      <c r="BC75" s="193">
        <f>SUM(BC72:BF74)</f>
        <v>0</v>
      </c>
      <c r="BD75" s="194"/>
      <c r="BE75" s="194"/>
      <c r="BF75" s="195"/>
      <c r="BG75" s="181">
        <f t="shared" si="3"/>
        <v>0</v>
      </c>
      <c r="BH75" s="182"/>
    </row>
    <row r="76" spans="1:60" ht="20.100000000000001" customHeight="1" x14ac:dyDescent="0.2">
      <c r="A76" s="227" t="s">
        <v>225</v>
      </c>
      <c r="B76" s="221"/>
      <c r="C76" s="175" t="s">
        <v>348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7"/>
      <c r="AC76" s="178" t="s">
        <v>349</v>
      </c>
      <c r="AD76" s="179"/>
      <c r="AE76" s="161">
        <f>VLOOKUP($AC76,'04'!$AC$8:$BH$253,3,FALSE)+VLOOKUP($AC76,'05'!$AC$8:$BH$229,3,FALSE)+VLOOKUP($AC76,'06'!$AC$8:$BP$241,3,FALSE)</f>
        <v>0</v>
      </c>
      <c r="AF76" s="162"/>
      <c r="AG76" s="162"/>
      <c r="AH76" s="163"/>
      <c r="AI76" s="161">
        <f>VLOOKUP($AC76,'04'!$AC$8:$BH$253,7,FALSE)+VLOOKUP($AC76,'05'!$AC$8:$BH$229,7,FALSE)+VLOOKUP($AC76,'06'!$AC$8:$BP$241,7,FALSE)</f>
        <v>0</v>
      </c>
      <c r="AJ76" s="162"/>
      <c r="AK76" s="162"/>
      <c r="AL76" s="163"/>
      <c r="AM76" s="161">
        <f>VLOOKUP($AC76,'04'!$AC$8:$BH$253,11,FALSE)+VLOOKUP($AC76,'05'!$AC$8:$BH$229,11,FALSE)+VLOOKUP($AC76,'06'!$AC$8:$BP$241,11,FALSE)</f>
        <v>0</v>
      </c>
      <c r="AN76" s="162"/>
      <c r="AO76" s="162"/>
      <c r="AP76" s="163"/>
      <c r="AQ76" s="211" t="s">
        <v>599</v>
      </c>
      <c r="AR76" s="212"/>
      <c r="AS76" s="212"/>
      <c r="AT76" s="213"/>
      <c r="AU76" s="161">
        <f>VLOOKUP($AC76,'04'!$AC$8:$BH$253,19,FALSE)+VLOOKUP($AC76,'05'!$AC$8:$BH$229,19,FALSE)+VLOOKUP($AC76,'06'!$AC$8:$BP$241,19,FALSE)</f>
        <v>0</v>
      </c>
      <c r="AV76" s="162"/>
      <c r="AW76" s="162"/>
      <c r="AX76" s="163"/>
      <c r="AY76" s="211" t="s">
        <v>599</v>
      </c>
      <c r="AZ76" s="212"/>
      <c r="BA76" s="212"/>
      <c r="BB76" s="213"/>
      <c r="BC76" s="161">
        <f>VLOOKUP($AC76,'04'!$AC$8:$BH$253,27,FALSE)+VLOOKUP($AC76,'05'!$AC$8:$BH$229,27,FALSE)+VLOOKUP($AC76,'06'!$AC$8:$BP$241,27,FALSE)</f>
        <v>0</v>
      </c>
      <c r="BD76" s="162"/>
      <c r="BE76" s="162"/>
      <c r="BF76" s="163"/>
      <c r="BG76" s="164" t="str">
        <f t="shared" si="3"/>
        <v>n.é.</v>
      </c>
      <c r="BH76" s="165"/>
    </row>
    <row r="77" spans="1:60" ht="20.100000000000001" customHeight="1" x14ac:dyDescent="0.2">
      <c r="A77" s="227" t="s">
        <v>226</v>
      </c>
      <c r="B77" s="221"/>
      <c r="C77" s="190" t="s">
        <v>625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2"/>
      <c r="AC77" s="178" t="s">
        <v>350</v>
      </c>
      <c r="AD77" s="179"/>
      <c r="AE77" s="161">
        <f>VLOOKUP($AC77,'04'!$AC$8:$BH$253,3,FALSE)+VLOOKUP($AC77,'05'!$AC$8:$BH$229,3,FALSE)+VLOOKUP($AC77,'06'!$AC$8:$BP$241,3,FALSE)</f>
        <v>0</v>
      </c>
      <c r="AF77" s="162"/>
      <c r="AG77" s="162"/>
      <c r="AH77" s="163"/>
      <c r="AI77" s="161">
        <f>VLOOKUP($AC77,'04'!$AC$8:$BH$253,7,FALSE)+VLOOKUP($AC77,'05'!$AC$8:$BH$229,7,FALSE)+VLOOKUP($AC77,'06'!$AC$8:$BP$241,7,FALSE)</f>
        <v>0</v>
      </c>
      <c r="AJ77" s="162"/>
      <c r="AK77" s="162"/>
      <c r="AL77" s="163"/>
      <c r="AM77" s="161">
        <f>VLOOKUP($AC77,'04'!$AC$8:$BH$253,11,FALSE)+VLOOKUP($AC77,'05'!$AC$8:$BH$229,11,FALSE)+VLOOKUP($AC77,'06'!$AC$8:$BP$241,11,FALSE)</f>
        <v>0</v>
      </c>
      <c r="AN77" s="162"/>
      <c r="AO77" s="162"/>
      <c r="AP77" s="163"/>
      <c r="AQ77" s="211" t="s">
        <v>599</v>
      </c>
      <c r="AR77" s="212"/>
      <c r="AS77" s="212"/>
      <c r="AT77" s="213"/>
      <c r="AU77" s="161">
        <f>VLOOKUP($AC77,'04'!$AC$8:$BH$253,19,FALSE)+VLOOKUP($AC77,'05'!$AC$8:$BH$229,19,FALSE)+VLOOKUP($AC77,'06'!$AC$8:$BP$241,19,FALSE)</f>
        <v>0</v>
      </c>
      <c r="AV77" s="162"/>
      <c r="AW77" s="162"/>
      <c r="AX77" s="163"/>
      <c r="AY77" s="211" t="s">
        <v>599</v>
      </c>
      <c r="AZ77" s="212"/>
      <c r="BA77" s="212"/>
      <c r="BB77" s="213"/>
      <c r="BC77" s="161">
        <f>VLOOKUP($AC77,'04'!$AC$8:$BH$253,27,FALSE)+VLOOKUP($AC77,'05'!$AC$8:$BH$229,27,FALSE)+VLOOKUP($AC77,'06'!$AC$8:$BP$241,27,FALSE)</f>
        <v>0</v>
      </c>
      <c r="BD77" s="162"/>
      <c r="BE77" s="162"/>
      <c r="BF77" s="163"/>
      <c r="BG77" s="164" t="str">
        <f t="shared" si="3"/>
        <v>n.é.</v>
      </c>
      <c r="BH77" s="165"/>
    </row>
    <row r="78" spans="1:60" ht="20.100000000000001" customHeight="1" x14ac:dyDescent="0.2">
      <c r="A78" s="227" t="s">
        <v>227</v>
      </c>
      <c r="B78" s="221"/>
      <c r="C78" s="175" t="s">
        <v>351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7"/>
      <c r="AC78" s="178" t="s">
        <v>352</v>
      </c>
      <c r="AD78" s="179"/>
      <c r="AE78" s="161">
        <f>VLOOKUP($AC78,'04'!$AC$8:$BH$253,3,FALSE)+VLOOKUP($AC78,'05'!$AC$8:$BH$229,3,FALSE)+VLOOKUP($AC78,'06'!$AC$8:$BP$241,3,FALSE)</f>
        <v>0</v>
      </c>
      <c r="AF78" s="162"/>
      <c r="AG78" s="162"/>
      <c r="AH78" s="163"/>
      <c r="AI78" s="161">
        <f>VLOOKUP($AC78,'04'!$AC$8:$BH$253,7,FALSE)+VLOOKUP($AC78,'05'!$AC$8:$BH$229,7,FALSE)+VLOOKUP($AC78,'06'!$AC$8:$BP$241,7,FALSE)</f>
        <v>0</v>
      </c>
      <c r="AJ78" s="162"/>
      <c r="AK78" s="162"/>
      <c r="AL78" s="163"/>
      <c r="AM78" s="161">
        <f>VLOOKUP($AC78,'04'!$AC$8:$BH$253,11,FALSE)+VLOOKUP($AC78,'05'!$AC$8:$BH$229,11,FALSE)+VLOOKUP($AC78,'06'!$AC$8:$BP$241,11,FALSE)</f>
        <v>0</v>
      </c>
      <c r="AN78" s="162"/>
      <c r="AO78" s="162"/>
      <c r="AP78" s="163"/>
      <c r="AQ78" s="211" t="s">
        <v>599</v>
      </c>
      <c r="AR78" s="212"/>
      <c r="AS78" s="212"/>
      <c r="AT78" s="213"/>
      <c r="AU78" s="161">
        <f>VLOOKUP($AC78,'04'!$AC$8:$BH$253,19,FALSE)+VLOOKUP($AC78,'05'!$AC$8:$BH$229,19,FALSE)+VLOOKUP($AC78,'06'!$AC$8:$BP$241,19,FALSE)</f>
        <v>0</v>
      </c>
      <c r="AV78" s="162"/>
      <c r="AW78" s="162"/>
      <c r="AX78" s="163"/>
      <c r="AY78" s="211" t="s">
        <v>599</v>
      </c>
      <c r="AZ78" s="212"/>
      <c r="BA78" s="212"/>
      <c r="BB78" s="213"/>
      <c r="BC78" s="161">
        <f>VLOOKUP($AC78,'04'!$AC$8:$BH$253,27,FALSE)+VLOOKUP($AC78,'05'!$AC$8:$BH$229,27,FALSE)+VLOOKUP($AC78,'06'!$AC$8:$BP$241,27,FALSE)</f>
        <v>0</v>
      </c>
      <c r="BD78" s="162"/>
      <c r="BE78" s="162"/>
      <c r="BF78" s="163"/>
      <c r="BG78" s="164" t="str">
        <f t="shared" si="3"/>
        <v>n.é.</v>
      </c>
      <c r="BH78" s="165"/>
    </row>
    <row r="79" spans="1:60" ht="20.100000000000001" customHeight="1" x14ac:dyDescent="0.2">
      <c r="A79" s="227" t="s">
        <v>228</v>
      </c>
      <c r="B79" s="221"/>
      <c r="C79" s="190" t="s">
        <v>626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2"/>
      <c r="AC79" s="178" t="s">
        <v>353</v>
      </c>
      <c r="AD79" s="179"/>
      <c r="AE79" s="161">
        <f>VLOOKUP($AC79,'04'!$AC$8:$BH$253,3,FALSE)+VLOOKUP($AC79,'05'!$AC$8:$BH$229,3,FALSE)+VLOOKUP($AC79,'06'!$AC$8:$BP$241,3,FALSE)</f>
        <v>0</v>
      </c>
      <c r="AF79" s="162"/>
      <c r="AG79" s="162"/>
      <c r="AH79" s="163"/>
      <c r="AI79" s="161">
        <f>VLOOKUP($AC79,'04'!$AC$8:$BH$253,7,FALSE)+VLOOKUP($AC79,'05'!$AC$8:$BH$229,7,FALSE)+VLOOKUP($AC79,'06'!$AC$8:$BP$241,7,FALSE)</f>
        <v>0</v>
      </c>
      <c r="AJ79" s="162"/>
      <c r="AK79" s="162"/>
      <c r="AL79" s="163"/>
      <c r="AM79" s="161">
        <f>VLOOKUP($AC79,'04'!$AC$8:$BH$253,11,FALSE)+VLOOKUP($AC79,'05'!$AC$8:$BH$229,11,FALSE)+VLOOKUP($AC79,'06'!$AC$8:$BP$241,11,FALSE)</f>
        <v>0</v>
      </c>
      <c r="AN79" s="162"/>
      <c r="AO79" s="162"/>
      <c r="AP79" s="163"/>
      <c r="AQ79" s="211" t="s">
        <v>599</v>
      </c>
      <c r="AR79" s="212"/>
      <c r="AS79" s="212"/>
      <c r="AT79" s="213"/>
      <c r="AU79" s="161">
        <f>VLOOKUP($AC79,'04'!$AC$8:$BH$253,19,FALSE)+VLOOKUP($AC79,'05'!$AC$8:$BH$229,19,FALSE)+VLOOKUP($AC79,'06'!$AC$8:$BP$241,19,FALSE)</f>
        <v>0</v>
      </c>
      <c r="AV79" s="162"/>
      <c r="AW79" s="162"/>
      <c r="AX79" s="163"/>
      <c r="AY79" s="211" t="s">
        <v>599</v>
      </c>
      <c r="AZ79" s="212"/>
      <c r="BA79" s="212"/>
      <c r="BB79" s="213"/>
      <c r="BC79" s="161">
        <f>VLOOKUP($AC79,'04'!$AC$8:$BH$253,27,FALSE)+VLOOKUP($AC79,'05'!$AC$8:$BH$229,27,FALSE)+VLOOKUP($AC79,'06'!$AC$8:$BP$241,27,FALSE)</f>
        <v>0</v>
      </c>
      <c r="BD79" s="162"/>
      <c r="BE79" s="162"/>
      <c r="BF79" s="163"/>
      <c r="BG79" s="164" t="str">
        <f t="shared" si="3"/>
        <v>n.é.</v>
      </c>
      <c r="BH79" s="165"/>
    </row>
    <row r="80" spans="1:60" s="2" customFormat="1" ht="20.100000000000001" customHeight="1" x14ac:dyDescent="0.2">
      <c r="A80" s="226" t="s">
        <v>229</v>
      </c>
      <c r="B80" s="222"/>
      <c r="C80" s="185" t="s">
        <v>628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7"/>
      <c r="AC80" s="188" t="s">
        <v>354</v>
      </c>
      <c r="AD80" s="189"/>
      <c r="AE80" s="193">
        <f>SUM(AE76:AH79)</f>
        <v>0</v>
      </c>
      <c r="AF80" s="194"/>
      <c r="AG80" s="194"/>
      <c r="AH80" s="195"/>
      <c r="AI80" s="193">
        <f>SUM(AI76:AL79)</f>
        <v>0</v>
      </c>
      <c r="AJ80" s="194"/>
      <c r="AK80" s="194"/>
      <c r="AL80" s="195"/>
      <c r="AM80" s="193">
        <f>SUM(AM76:AP79)</f>
        <v>0</v>
      </c>
      <c r="AN80" s="194"/>
      <c r="AO80" s="194"/>
      <c r="AP80" s="195"/>
      <c r="AQ80" s="211" t="s">
        <v>599</v>
      </c>
      <c r="AR80" s="212"/>
      <c r="AS80" s="212"/>
      <c r="AT80" s="213"/>
      <c r="AU80" s="193">
        <f>SUM(AU76:AX79)</f>
        <v>0</v>
      </c>
      <c r="AV80" s="194"/>
      <c r="AW80" s="194"/>
      <c r="AX80" s="195"/>
      <c r="AY80" s="211" t="s">
        <v>599</v>
      </c>
      <c r="AZ80" s="212"/>
      <c r="BA80" s="212"/>
      <c r="BB80" s="213"/>
      <c r="BC80" s="193">
        <f>SUM(BC76:BF79)</f>
        <v>0</v>
      </c>
      <c r="BD80" s="194"/>
      <c r="BE80" s="194"/>
      <c r="BF80" s="195"/>
      <c r="BG80" s="181" t="str">
        <f t="shared" si="3"/>
        <v>n.é.</v>
      </c>
      <c r="BH80" s="182"/>
    </row>
    <row r="81" spans="1:60" ht="20.100000000000001" customHeight="1" x14ac:dyDescent="0.2">
      <c r="A81" s="227" t="s">
        <v>230</v>
      </c>
      <c r="B81" s="221"/>
      <c r="C81" s="175" t="s">
        <v>355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7"/>
      <c r="AC81" s="178" t="s">
        <v>356</v>
      </c>
      <c r="AD81" s="179"/>
      <c r="AE81" s="161">
        <f>VLOOKUP($AC81,'04'!$AC$8:$BH$253,3,FALSE)+VLOOKUP($AC81,'05'!$AC$8:$BH$229,3,FALSE)+VLOOKUP($AC81,'06'!$AC$8:$BP$241,3,FALSE)</f>
        <v>121537011</v>
      </c>
      <c r="AF81" s="162"/>
      <c r="AG81" s="162"/>
      <c r="AH81" s="163"/>
      <c r="AI81" s="161">
        <f>VLOOKUP($AC81,'04'!$AC$8:$BH$253,7,FALSE)+VLOOKUP($AC81,'05'!$AC$8:$BH$229,7,FALSE)+VLOOKUP($AC81,'06'!$AC$8:$BP$241,7,FALSE)</f>
        <v>122273843</v>
      </c>
      <c r="AJ81" s="162"/>
      <c r="AK81" s="162"/>
      <c r="AL81" s="163"/>
      <c r="AM81" s="161">
        <f>VLOOKUP($AC81,'04'!$AC$8:$BH$253,11,FALSE)+VLOOKUP($AC81,'05'!$AC$8:$BH$229,11,FALSE)+VLOOKUP($AC81,'06'!$AC$8:$BP$241,11,FALSE)</f>
        <v>0</v>
      </c>
      <c r="AN81" s="162"/>
      <c r="AO81" s="162"/>
      <c r="AP81" s="163"/>
      <c r="AQ81" s="211" t="s">
        <v>599</v>
      </c>
      <c r="AR81" s="212"/>
      <c r="AS81" s="212"/>
      <c r="AT81" s="213"/>
      <c r="AU81" s="161">
        <f>VLOOKUP($AC81,'04'!$AC$8:$BH$253,19,FALSE)+VLOOKUP($AC81,'05'!$AC$8:$BH$229,19,FALSE)+VLOOKUP($AC81,'06'!$AC$8:$BP$241,19,FALSE)</f>
        <v>0</v>
      </c>
      <c r="AV81" s="162"/>
      <c r="AW81" s="162"/>
      <c r="AX81" s="163"/>
      <c r="AY81" s="211" t="s">
        <v>599</v>
      </c>
      <c r="AZ81" s="212"/>
      <c r="BA81" s="212"/>
      <c r="BB81" s="213"/>
      <c r="BC81" s="161">
        <f>VLOOKUP($AC81,'04'!$AC$8:$BH$253,27,FALSE)+VLOOKUP($AC81,'05'!$AC$8:$BH$229,27,FALSE)+VLOOKUP($AC81,'06'!$AC$8:$BP$241,27,FALSE)</f>
        <v>0</v>
      </c>
      <c r="BD81" s="162"/>
      <c r="BE81" s="162"/>
      <c r="BF81" s="163"/>
      <c r="BG81" s="164">
        <f t="shared" si="3"/>
        <v>0</v>
      </c>
      <c r="BH81" s="165"/>
    </row>
    <row r="82" spans="1:60" ht="20.100000000000001" customHeight="1" x14ac:dyDescent="0.2">
      <c r="A82" s="227" t="s">
        <v>231</v>
      </c>
      <c r="B82" s="221"/>
      <c r="C82" s="175" t="s">
        <v>357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7"/>
      <c r="AC82" s="178" t="s">
        <v>358</v>
      </c>
      <c r="AD82" s="179"/>
      <c r="AE82" s="161">
        <f>VLOOKUP($AC82,'04'!$AC$8:$BH$253,3,FALSE)+VLOOKUP($AC82,'05'!$AC$8:$BH$229,3,FALSE)+VLOOKUP($AC82,'06'!$AC$8:$BP$241,3,FALSE)</f>
        <v>0</v>
      </c>
      <c r="AF82" s="162"/>
      <c r="AG82" s="162"/>
      <c r="AH82" s="163"/>
      <c r="AI82" s="161">
        <f>VLOOKUP($AC82,'04'!$AC$8:$BH$253,7,FALSE)+VLOOKUP($AC82,'05'!$AC$8:$BH$229,7,FALSE)+VLOOKUP($AC82,'06'!$AC$8:$BP$241,7,FALSE)</f>
        <v>0</v>
      </c>
      <c r="AJ82" s="162"/>
      <c r="AK82" s="162"/>
      <c r="AL82" s="163"/>
      <c r="AM82" s="161">
        <f>VLOOKUP($AC82,'04'!$AC$8:$BH$253,11,FALSE)+VLOOKUP($AC82,'05'!$AC$8:$BH$229,11,FALSE)+VLOOKUP($AC82,'06'!$AC$8:$BP$241,11,FALSE)</f>
        <v>0</v>
      </c>
      <c r="AN82" s="162"/>
      <c r="AO82" s="162"/>
      <c r="AP82" s="163"/>
      <c r="AQ82" s="211" t="s">
        <v>599</v>
      </c>
      <c r="AR82" s="212"/>
      <c r="AS82" s="212"/>
      <c r="AT82" s="213"/>
      <c r="AU82" s="161">
        <f>VLOOKUP($AC82,'04'!$AC$8:$BH$253,19,FALSE)+VLOOKUP($AC82,'05'!$AC$8:$BH$229,19,FALSE)+VLOOKUP($AC82,'06'!$AC$8:$BP$241,19,FALSE)</f>
        <v>0</v>
      </c>
      <c r="AV82" s="162"/>
      <c r="AW82" s="162"/>
      <c r="AX82" s="163"/>
      <c r="AY82" s="211" t="s">
        <v>599</v>
      </c>
      <c r="AZ82" s="212"/>
      <c r="BA82" s="212"/>
      <c r="BB82" s="213"/>
      <c r="BC82" s="161">
        <f>VLOOKUP($AC82,'04'!$AC$8:$BH$253,27,FALSE)+VLOOKUP($AC82,'05'!$AC$8:$BH$229,27,FALSE)+VLOOKUP($AC82,'06'!$AC$8:$BP$241,27,FALSE)</f>
        <v>0</v>
      </c>
      <c r="BD82" s="162"/>
      <c r="BE82" s="162"/>
      <c r="BF82" s="163"/>
      <c r="BG82" s="164" t="str">
        <f t="shared" si="3"/>
        <v>n.é.</v>
      </c>
      <c r="BH82" s="165"/>
    </row>
    <row r="83" spans="1:60" s="2" customFormat="1" ht="20.100000000000001" customHeight="1" x14ac:dyDescent="0.2">
      <c r="A83" s="226" t="s">
        <v>232</v>
      </c>
      <c r="B83" s="222"/>
      <c r="C83" s="196" t="s">
        <v>630</v>
      </c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8"/>
      <c r="AC83" s="188" t="s">
        <v>359</v>
      </c>
      <c r="AD83" s="189"/>
      <c r="AE83" s="193">
        <f>SUM(AE81:AH82)</f>
        <v>121537011</v>
      </c>
      <c r="AF83" s="194"/>
      <c r="AG83" s="194"/>
      <c r="AH83" s="195"/>
      <c r="AI83" s="193">
        <f>SUM(AI81:AL82)</f>
        <v>122273843</v>
      </c>
      <c r="AJ83" s="194"/>
      <c r="AK83" s="194"/>
      <c r="AL83" s="195"/>
      <c r="AM83" s="193">
        <f>SUM(AM81:AP82)</f>
        <v>0</v>
      </c>
      <c r="AN83" s="194"/>
      <c r="AO83" s="194"/>
      <c r="AP83" s="195"/>
      <c r="AQ83" s="211" t="s">
        <v>599</v>
      </c>
      <c r="AR83" s="212"/>
      <c r="AS83" s="212"/>
      <c r="AT83" s="213"/>
      <c r="AU83" s="193">
        <f>SUM(AU81:AX82)</f>
        <v>0</v>
      </c>
      <c r="AV83" s="194"/>
      <c r="AW83" s="194"/>
      <c r="AX83" s="195"/>
      <c r="AY83" s="211" t="s">
        <v>599</v>
      </c>
      <c r="AZ83" s="212"/>
      <c r="BA83" s="212"/>
      <c r="BB83" s="213"/>
      <c r="BC83" s="193">
        <f>SUM(BC81:BF82)</f>
        <v>0</v>
      </c>
      <c r="BD83" s="194"/>
      <c r="BE83" s="194"/>
      <c r="BF83" s="195"/>
      <c r="BG83" s="181">
        <f t="shared" si="3"/>
        <v>0</v>
      </c>
      <c r="BH83" s="182"/>
    </row>
    <row r="84" spans="1:60" ht="20.100000000000001" customHeight="1" x14ac:dyDescent="0.2">
      <c r="A84" s="227" t="s">
        <v>233</v>
      </c>
      <c r="B84" s="221"/>
      <c r="C84" s="190" t="s">
        <v>360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2"/>
      <c r="AC84" s="178" t="s">
        <v>361</v>
      </c>
      <c r="AD84" s="179"/>
      <c r="AE84" s="161">
        <f>VLOOKUP($AC84,'04'!$AC$8:$BH$253,3,FALSE)+VLOOKUP($AC84,'05'!$AC$8:$BH$229,3,FALSE)+VLOOKUP($AC84,'06'!$AC$8:$BP$241,3,FALSE)</f>
        <v>0</v>
      </c>
      <c r="AF84" s="162"/>
      <c r="AG84" s="162"/>
      <c r="AH84" s="163"/>
      <c r="AI84" s="161">
        <f>VLOOKUP($AC84,'04'!$AC$8:$BH$253,7,FALSE)+VLOOKUP($AC84,'05'!$AC$8:$BH$229,7,FALSE)+VLOOKUP($AC84,'06'!$AC$8:$BP$241,7,FALSE)</f>
        <v>0</v>
      </c>
      <c r="AJ84" s="162"/>
      <c r="AK84" s="162"/>
      <c r="AL84" s="163"/>
      <c r="AM84" s="161">
        <f>VLOOKUP($AC84,'04'!$AC$8:$BH$253,11,FALSE)+VLOOKUP($AC84,'05'!$AC$8:$BH$229,11,FALSE)+VLOOKUP($AC84,'06'!$AC$8:$BP$241,11,FALSE)</f>
        <v>0</v>
      </c>
      <c r="AN84" s="162"/>
      <c r="AO84" s="162"/>
      <c r="AP84" s="163"/>
      <c r="AQ84" s="211" t="s">
        <v>599</v>
      </c>
      <c r="AR84" s="212"/>
      <c r="AS84" s="212"/>
      <c r="AT84" s="213"/>
      <c r="AU84" s="161">
        <f>VLOOKUP($AC84,'04'!$AC$8:$BH$253,19,FALSE)+VLOOKUP($AC84,'05'!$AC$8:$BH$229,19,FALSE)+VLOOKUP($AC84,'06'!$AC$8:$BP$241,19,FALSE)</f>
        <v>0</v>
      </c>
      <c r="AV84" s="162"/>
      <c r="AW84" s="162"/>
      <c r="AX84" s="163"/>
      <c r="AY84" s="211" t="s">
        <v>599</v>
      </c>
      <c r="AZ84" s="212"/>
      <c r="BA84" s="212"/>
      <c r="BB84" s="213"/>
      <c r="BC84" s="161">
        <f>VLOOKUP($AC84,'04'!$AC$8:$BH$253,27,FALSE)+VLOOKUP($AC84,'05'!$AC$8:$BH$229,27,FALSE)+VLOOKUP($AC84,'06'!$AC$8:$BP$241,27,FALSE)</f>
        <v>0</v>
      </c>
      <c r="BD84" s="162"/>
      <c r="BE84" s="162"/>
      <c r="BF84" s="163"/>
      <c r="BG84" s="164" t="str">
        <f t="shared" si="3"/>
        <v>n.é.</v>
      </c>
      <c r="BH84" s="165"/>
    </row>
    <row r="85" spans="1:60" ht="20.100000000000001" customHeight="1" x14ac:dyDescent="0.2">
      <c r="A85" s="227" t="s">
        <v>234</v>
      </c>
      <c r="B85" s="221"/>
      <c r="C85" s="190" t="s">
        <v>362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2"/>
      <c r="AC85" s="178" t="s">
        <v>363</v>
      </c>
      <c r="AD85" s="179"/>
      <c r="AE85" s="161">
        <f>VLOOKUP($AC85,'04'!$AC$8:$BH$253,3,FALSE)+VLOOKUP($AC85,'05'!$AC$8:$BH$229,3,FALSE)+VLOOKUP($AC85,'06'!$AC$8:$BP$241,3,FALSE)</f>
        <v>0</v>
      </c>
      <c r="AF85" s="162"/>
      <c r="AG85" s="162"/>
      <c r="AH85" s="163"/>
      <c r="AI85" s="161">
        <f>VLOOKUP($AC85,'04'!$AC$8:$BH$253,7,FALSE)+VLOOKUP($AC85,'05'!$AC$8:$BH$229,7,FALSE)+VLOOKUP($AC85,'06'!$AC$8:$BP$241,7,FALSE)</f>
        <v>0</v>
      </c>
      <c r="AJ85" s="162"/>
      <c r="AK85" s="162"/>
      <c r="AL85" s="163"/>
      <c r="AM85" s="161">
        <f>VLOOKUP($AC85,'04'!$AC$8:$BH$253,11,FALSE)+VLOOKUP($AC85,'05'!$AC$8:$BH$229,11,FALSE)+VLOOKUP($AC85,'06'!$AC$8:$BP$241,11,FALSE)</f>
        <v>0</v>
      </c>
      <c r="AN85" s="162"/>
      <c r="AO85" s="162"/>
      <c r="AP85" s="163"/>
      <c r="AQ85" s="211" t="s">
        <v>599</v>
      </c>
      <c r="AR85" s="212"/>
      <c r="AS85" s="212"/>
      <c r="AT85" s="213"/>
      <c r="AU85" s="161">
        <f>VLOOKUP($AC85,'04'!$AC$8:$BH$253,19,FALSE)+VLOOKUP($AC85,'05'!$AC$8:$BH$229,19,FALSE)+VLOOKUP($AC85,'06'!$AC$8:$BP$241,19,FALSE)</f>
        <v>0</v>
      </c>
      <c r="AV85" s="162"/>
      <c r="AW85" s="162"/>
      <c r="AX85" s="163"/>
      <c r="AY85" s="211" t="s">
        <v>599</v>
      </c>
      <c r="AZ85" s="212"/>
      <c r="BA85" s="212"/>
      <c r="BB85" s="213"/>
      <c r="BC85" s="161">
        <f>VLOOKUP($AC85,'04'!$AC$8:$BH$253,27,FALSE)+VLOOKUP($AC85,'05'!$AC$8:$BH$229,27,FALSE)+VLOOKUP($AC85,'06'!$AC$8:$BP$241,27,FALSE)</f>
        <v>0</v>
      </c>
      <c r="BD85" s="162"/>
      <c r="BE85" s="162"/>
      <c r="BF85" s="163"/>
      <c r="BG85" s="164" t="str">
        <f t="shared" si="3"/>
        <v>n.é.</v>
      </c>
      <c r="BH85" s="165"/>
    </row>
    <row r="86" spans="1:60" ht="20.100000000000001" customHeight="1" x14ac:dyDescent="0.2">
      <c r="A86" s="227" t="s">
        <v>235</v>
      </c>
      <c r="B86" s="221"/>
      <c r="C86" s="190" t="s">
        <v>364</v>
      </c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2"/>
      <c r="AC86" s="178" t="s">
        <v>365</v>
      </c>
      <c r="AD86" s="179"/>
      <c r="AE86" s="161">
        <f>VLOOKUP($AC86,'04'!$AC$8:$BH$253,3,FALSE)+VLOOKUP($AC86,'05'!$AC$8:$BH$229,3,FALSE)+VLOOKUP($AC86,'06'!$AC$8:$BP$241,3,FALSE)</f>
        <v>59620163</v>
      </c>
      <c r="AF86" s="162"/>
      <c r="AG86" s="162"/>
      <c r="AH86" s="163"/>
      <c r="AI86" s="161">
        <f>VLOOKUP($AC86,'04'!$AC$8:$BH$253,7,FALSE)+VLOOKUP($AC86,'05'!$AC$8:$BH$229,7,FALSE)+VLOOKUP($AC86,'06'!$AC$8:$BP$241,7,FALSE)</f>
        <v>59240864</v>
      </c>
      <c r="AJ86" s="162"/>
      <c r="AK86" s="162"/>
      <c r="AL86" s="163"/>
      <c r="AM86" s="161">
        <f>VLOOKUP($AC86,'04'!$AC$8:$BH$253,11,FALSE)+VLOOKUP($AC86,'05'!$AC$8:$BH$229,11,FALSE)+VLOOKUP($AC86,'06'!$AC$8:$BP$241,11,FALSE)</f>
        <v>0</v>
      </c>
      <c r="AN86" s="162"/>
      <c r="AO86" s="162"/>
      <c r="AP86" s="163"/>
      <c r="AQ86" s="211" t="s">
        <v>599</v>
      </c>
      <c r="AR86" s="212"/>
      <c r="AS86" s="212"/>
      <c r="AT86" s="213"/>
      <c r="AU86" s="161">
        <f>VLOOKUP($AC86,'04'!$AC$8:$BH$253,19,FALSE)+VLOOKUP($AC86,'05'!$AC$8:$BH$229,19,FALSE)+VLOOKUP($AC86,'06'!$AC$8:$BP$241,19,FALSE)</f>
        <v>0</v>
      </c>
      <c r="AV86" s="162"/>
      <c r="AW86" s="162"/>
      <c r="AX86" s="163"/>
      <c r="AY86" s="211" t="s">
        <v>599</v>
      </c>
      <c r="AZ86" s="212"/>
      <c r="BA86" s="212"/>
      <c r="BB86" s="213"/>
      <c r="BC86" s="161">
        <f>VLOOKUP($AC86,'04'!$AC$8:$BH$253,27,FALSE)+VLOOKUP($AC86,'05'!$AC$8:$BH$229,27,FALSE)+VLOOKUP($AC86,'06'!$AC$8:$BP$241,27,FALSE)</f>
        <v>0</v>
      </c>
      <c r="BD86" s="162"/>
      <c r="BE86" s="162"/>
      <c r="BF86" s="163"/>
      <c r="BG86" s="164">
        <f t="shared" si="3"/>
        <v>0</v>
      </c>
      <c r="BH86" s="165"/>
    </row>
    <row r="87" spans="1:60" ht="20.100000000000001" customHeight="1" x14ac:dyDescent="0.2">
      <c r="A87" s="227" t="s">
        <v>236</v>
      </c>
      <c r="B87" s="221"/>
      <c r="C87" s="190" t="s">
        <v>629</v>
      </c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2"/>
      <c r="AC87" s="178" t="s">
        <v>366</v>
      </c>
      <c r="AD87" s="179"/>
      <c r="AE87" s="161">
        <f>VLOOKUP($AC87,'04'!$AC$8:$BH$253,3,FALSE)+VLOOKUP($AC87,'05'!$AC$8:$BH$229,3,FALSE)+VLOOKUP($AC87,'06'!$AC$8:$BP$225,3,FALSE)</f>
        <v>0</v>
      </c>
      <c r="AF87" s="162"/>
      <c r="AG87" s="162"/>
      <c r="AH87" s="163"/>
      <c r="AI87" s="161">
        <f>VLOOKUP($AC87,'04'!$AC$8:$BH$253,7,FALSE)+VLOOKUP($AC87,'05'!$AC$8:$BH$229,7,FALSE)+VLOOKUP($AC87,'06'!$AC$8:$BP$241,7,FALSE)</f>
        <v>0</v>
      </c>
      <c r="AJ87" s="162"/>
      <c r="AK87" s="162"/>
      <c r="AL87" s="163"/>
      <c r="AM87" s="161">
        <f>VLOOKUP($AC87,'04'!$AC$8:$BH$253,11,FALSE)+VLOOKUP($AC87,'05'!$AC$8:$BH$229,11,FALSE)+VLOOKUP($AC87,'06'!$AC$8:$BP$241,11,FALSE)</f>
        <v>0</v>
      </c>
      <c r="AN87" s="162"/>
      <c r="AO87" s="162"/>
      <c r="AP87" s="163"/>
      <c r="AQ87" s="211" t="s">
        <v>599</v>
      </c>
      <c r="AR87" s="212"/>
      <c r="AS87" s="212"/>
      <c r="AT87" s="213"/>
      <c r="AU87" s="161">
        <f>VLOOKUP($AC87,'04'!$AC$8:$BH$253,19,FALSE)+VLOOKUP($AC87,'05'!$AC$8:$BH$229,19,FALSE)+VLOOKUP($AC87,'06'!$AC$8:$BP$241,19,FALSE)</f>
        <v>0</v>
      </c>
      <c r="AV87" s="162"/>
      <c r="AW87" s="162"/>
      <c r="AX87" s="163"/>
      <c r="AY87" s="211" t="s">
        <v>599</v>
      </c>
      <c r="AZ87" s="212"/>
      <c r="BA87" s="212"/>
      <c r="BB87" s="213"/>
      <c r="BC87" s="161">
        <f>VLOOKUP($AC87,'04'!$AC$8:$BH$253,27,FALSE)+VLOOKUP($AC87,'05'!$AC$8:$BH$229,27,FALSE)+VLOOKUP($AC87,'06'!$AC$8:$BP$241,27,FALSE)</f>
        <v>0</v>
      </c>
      <c r="BD87" s="162"/>
      <c r="BE87" s="162"/>
      <c r="BF87" s="163"/>
      <c r="BG87" s="164" t="str">
        <f t="shared" si="3"/>
        <v>n.é.</v>
      </c>
      <c r="BH87" s="165"/>
    </row>
    <row r="88" spans="1:60" ht="20.100000000000001" customHeight="1" x14ac:dyDescent="0.2">
      <c r="A88" s="227" t="s">
        <v>237</v>
      </c>
      <c r="B88" s="221"/>
      <c r="C88" s="175" t="s">
        <v>367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7"/>
      <c r="AC88" s="178" t="s">
        <v>368</v>
      </c>
      <c r="AD88" s="179"/>
      <c r="AE88" s="161">
        <f>VLOOKUP($AC88,'04'!$AC$8:$BH$253,3,FALSE)+VLOOKUP($AC88,'05'!$AC$8:$BH$229,3,FALSE)+VLOOKUP($AC88,'06'!$AC$8:$BP$241,3,FALSE)</f>
        <v>0</v>
      </c>
      <c r="AF88" s="162"/>
      <c r="AG88" s="162"/>
      <c r="AH88" s="163"/>
      <c r="AI88" s="161">
        <f>VLOOKUP($AC88,'04'!$AC$8:$BH$253,7,FALSE)+VLOOKUP($AC88,'05'!$AC$8:$BH$229,7,FALSE)+VLOOKUP($AC88,'06'!$AC$8:$BP$241,7,FALSE)</f>
        <v>0</v>
      </c>
      <c r="AJ88" s="162"/>
      <c r="AK88" s="162"/>
      <c r="AL88" s="163"/>
      <c r="AM88" s="161">
        <f>VLOOKUP($AC88,'04'!$AC$8:$BH$253,11,FALSE)+VLOOKUP($AC88,'05'!$AC$8:$BH$229,11,FALSE)+VLOOKUP($AC88,'06'!$AC$8:$BP$241,11,FALSE)</f>
        <v>0</v>
      </c>
      <c r="AN88" s="162"/>
      <c r="AO88" s="162"/>
      <c r="AP88" s="163"/>
      <c r="AQ88" s="211" t="s">
        <v>599</v>
      </c>
      <c r="AR88" s="212"/>
      <c r="AS88" s="212"/>
      <c r="AT88" s="213"/>
      <c r="AU88" s="161">
        <f>VLOOKUP($AC88,'04'!$AC$8:$BH$253,19,FALSE)+VLOOKUP($AC88,'05'!$AC$8:$BH$229,19,FALSE)+VLOOKUP($AC88,'06'!$AC$8:$BP$241,19,FALSE)</f>
        <v>0</v>
      </c>
      <c r="AV88" s="162"/>
      <c r="AW88" s="162"/>
      <c r="AX88" s="163"/>
      <c r="AY88" s="211" t="s">
        <v>599</v>
      </c>
      <c r="AZ88" s="212"/>
      <c r="BA88" s="212"/>
      <c r="BB88" s="213"/>
      <c r="BC88" s="161">
        <f>VLOOKUP($AC88,'04'!$AC$8:$BH$253,27,FALSE)+VLOOKUP($AC88,'05'!$AC$8:$BH$229,27,FALSE)+VLOOKUP($AC88,'06'!$AC$8:$BP$241,27,FALSE)</f>
        <v>0</v>
      </c>
      <c r="BD88" s="162"/>
      <c r="BE88" s="162"/>
      <c r="BF88" s="163"/>
      <c r="BG88" s="164" t="str">
        <f t="shared" si="3"/>
        <v>n.é.</v>
      </c>
      <c r="BH88" s="165"/>
    </row>
    <row r="89" spans="1:60" ht="20.100000000000001" customHeight="1" x14ac:dyDescent="0.2">
      <c r="A89" s="227" t="s">
        <v>238</v>
      </c>
      <c r="B89" s="221"/>
      <c r="C89" s="175" t="s">
        <v>634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7"/>
      <c r="AC89" s="178" t="s">
        <v>632</v>
      </c>
      <c r="AD89" s="179"/>
      <c r="AE89" s="161">
        <f>VLOOKUP($AC89,'04'!$AC$8:$BH$253,3,FALSE)+VLOOKUP($AC89,'05'!$AC$8:$BH$229,3,FALSE)+VLOOKUP($AC89,'06'!$AC$8:$BP$241,3,FALSE)</f>
        <v>0</v>
      </c>
      <c r="AF89" s="162"/>
      <c r="AG89" s="162"/>
      <c r="AH89" s="163"/>
      <c r="AI89" s="161">
        <f>VLOOKUP($AC89,'04'!$AC$8:$BH$253,7,FALSE)+VLOOKUP($AC89,'05'!$AC$8:$BH$229,7,FALSE)+VLOOKUP($AC89,'06'!$AC$8:$BP$241,7,FALSE)</f>
        <v>0</v>
      </c>
      <c r="AJ89" s="162"/>
      <c r="AK89" s="162"/>
      <c r="AL89" s="163"/>
      <c r="AM89" s="161">
        <f>VLOOKUP($AC89,'04'!$AC$8:$BH$253,11,FALSE)+VLOOKUP($AC89,'05'!$AC$8:$BH$229,11,FALSE)+VLOOKUP($AC89,'06'!$AC$8:$BP$241,11,FALSE)</f>
        <v>0</v>
      </c>
      <c r="AN89" s="162"/>
      <c r="AO89" s="162"/>
      <c r="AP89" s="163"/>
      <c r="AQ89" s="211" t="s">
        <v>599</v>
      </c>
      <c r="AR89" s="212"/>
      <c r="AS89" s="212"/>
      <c r="AT89" s="213"/>
      <c r="AU89" s="161">
        <f>VLOOKUP($AC89,'04'!$AC$8:$BH$253,19,FALSE)+VLOOKUP($AC89,'05'!$AC$8:$BH$229,19,FALSE)+VLOOKUP($AC89,'06'!$AC$8:$BP$241,19,FALSE)</f>
        <v>0</v>
      </c>
      <c r="AV89" s="162"/>
      <c r="AW89" s="162"/>
      <c r="AX89" s="163"/>
      <c r="AY89" s="211" t="s">
        <v>599</v>
      </c>
      <c r="AZ89" s="212"/>
      <c r="BA89" s="212"/>
      <c r="BB89" s="213"/>
      <c r="BC89" s="161">
        <f>VLOOKUP($AC89,'04'!$AC$8:$BH$253,27,FALSE)+VLOOKUP($AC89,'05'!$AC$8:$BH$229,27,FALSE)+VLOOKUP($AC89,'06'!$AC$8:$BP$241,27,FALSE)</f>
        <v>0</v>
      </c>
      <c r="BD89" s="162"/>
      <c r="BE89" s="162"/>
      <c r="BF89" s="163"/>
      <c r="BG89" s="164" t="str">
        <f t="shared" si="3"/>
        <v>n.é.</v>
      </c>
      <c r="BH89" s="165"/>
    </row>
    <row r="90" spans="1:60" ht="20.100000000000001" customHeight="1" x14ac:dyDescent="0.2">
      <c r="A90" s="227" t="s">
        <v>239</v>
      </c>
      <c r="B90" s="221"/>
      <c r="C90" s="175" t="s">
        <v>635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7"/>
      <c r="AC90" s="178" t="s">
        <v>633</v>
      </c>
      <c r="AD90" s="179"/>
      <c r="AE90" s="161">
        <f>VLOOKUP($AC90,'04'!$AC$8:$BH$253,3,FALSE)+VLOOKUP($AC90,'05'!$AC$8:$BH$229,3,FALSE)+VLOOKUP($AC90,'06'!$AC$8:$BP$241,3,FALSE)</f>
        <v>0</v>
      </c>
      <c r="AF90" s="162"/>
      <c r="AG90" s="162"/>
      <c r="AH90" s="163"/>
      <c r="AI90" s="161">
        <f>VLOOKUP($AC90,'04'!$AC$8:$BH$253,7,FALSE)+VLOOKUP($AC90,'05'!$AC$8:$BH$229,7,FALSE)+VLOOKUP($AC90,'06'!$AC$8:$BP$241,7,FALSE)</f>
        <v>0</v>
      </c>
      <c r="AJ90" s="162"/>
      <c r="AK90" s="162"/>
      <c r="AL90" s="163"/>
      <c r="AM90" s="161">
        <f>VLOOKUP($AC90,'04'!$AC$8:$BH$253,11,FALSE)+VLOOKUP($AC90,'05'!$AC$8:$BH$229,11,FALSE)+VLOOKUP($AC90,'06'!$AC$8:$BP$241,11,FALSE)</f>
        <v>0</v>
      </c>
      <c r="AN90" s="162"/>
      <c r="AO90" s="162"/>
      <c r="AP90" s="163"/>
      <c r="AQ90" s="211" t="s">
        <v>599</v>
      </c>
      <c r="AR90" s="212"/>
      <c r="AS90" s="212"/>
      <c r="AT90" s="213"/>
      <c r="AU90" s="161">
        <f>VLOOKUP($AC90,'04'!$AC$8:$BH$253,19,FALSE)+VLOOKUP($AC90,'05'!$AC$8:$BH$229,19,FALSE)+VLOOKUP($AC90,'06'!$AC$8:$BP$241,19,FALSE)</f>
        <v>0</v>
      </c>
      <c r="AV90" s="162"/>
      <c r="AW90" s="162"/>
      <c r="AX90" s="163"/>
      <c r="AY90" s="211" t="s">
        <v>599</v>
      </c>
      <c r="AZ90" s="212"/>
      <c r="BA90" s="212"/>
      <c r="BB90" s="213"/>
      <c r="BC90" s="161">
        <f>VLOOKUP($AC90,'04'!$AC$8:$BH$253,27,FALSE)+VLOOKUP($AC90,'05'!$AC$8:$BH$229,27,FALSE)+VLOOKUP($AC90,'06'!$AC$8:$BP$241,27,FALSE)</f>
        <v>0</v>
      </c>
      <c r="BD90" s="162"/>
      <c r="BE90" s="162"/>
      <c r="BF90" s="163"/>
      <c r="BG90" s="164" t="str">
        <f t="shared" si="3"/>
        <v>n.é.</v>
      </c>
      <c r="BH90" s="165"/>
    </row>
    <row r="91" spans="1:60" s="2" customFormat="1" ht="20.100000000000001" customHeight="1" x14ac:dyDescent="0.2">
      <c r="A91" s="226" t="s">
        <v>240</v>
      </c>
      <c r="B91" s="222"/>
      <c r="C91" s="196" t="s">
        <v>637</v>
      </c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8"/>
      <c r="AC91" s="188" t="s">
        <v>631</v>
      </c>
      <c r="AD91" s="189"/>
      <c r="AE91" s="193">
        <f>SUM(AE89:AH90)</f>
        <v>0</v>
      </c>
      <c r="AF91" s="194"/>
      <c r="AG91" s="194"/>
      <c r="AH91" s="195"/>
      <c r="AI91" s="193">
        <f>SUM(AI89:AL90)</f>
        <v>0</v>
      </c>
      <c r="AJ91" s="194"/>
      <c r="AK91" s="194"/>
      <c r="AL91" s="195"/>
      <c r="AM91" s="193">
        <f>SUM(AM89:AP90)</f>
        <v>0</v>
      </c>
      <c r="AN91" s="194"/>
      <c r="AO91" s="194"/>
      <c r="AP91" s="195"/>
      <c r="AQ91" s="211" t="s">
        <v>599</v>
      </c>
      <c r="AR91" s="212"/>
      <c r="AS91" s="212"/>
      <c r="AT91" s="213"/>
      <c r="AU91" s="193">
        <f>SUM(AU89:AX90)</f>
        <v>0</v>
      </c>
      <c r="AV91" s="194"/>
      <c r="AW91" s="194"/>
      <c r="AX91" s="195"/>
      <c r="AY91" s="211" t="s">
        <v>599</v>
      </c>
      <c r="AZ91" s="212"/>
      <c r="BA91" s="212"/>
      <c r="BB91" s="213"/>
      <c r="BC91" s="193">
        <f>SUM(BC89:BF90)</f>
        <v>0</v>
      </c>
      <c r="BD91" s="194"/>
      <c r="BE91" s="194"/>
      <c r="BF91" s="195"/>
      <c r="BG91" s="181" t="str">
        <f t="shared" si="3"/>
        <v>n.é.</v>
      </c>
      <c r="BH91" s="182"/>
    </row>
    <row r="92" spans="1:60" s="2" customFormat="1" ht="20.100000000000001" customHeight="1" x14ac:dyDescent="0.2">
      <c r="A92" s="226" t="s">
        <v>494</v>
      </c>
      <c r="B92" s="222"/>
      <c r="C92" s="196" t="s">
        <v>636</v>
      </c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8"/>
      <c r="AC92" s="188" t="s">
        <v>369</v>
      </c>
      <c r="AD92" s="189"/>
      <c r="AE92" s="193">
        <f>AE75+AE80+SUM(AE83:AH88)+AE91</f>
        <v>206787435</v>
      </c>
      <c r="AF92" s="194"/>
      <c r="AG92" s="194"/>
      <c r="AH92" s="195"/>
      <c r="AI92" s="193">
        <f>AI75+AI80+SUM(AI83:AL88)+AI91</f>
        <v>207144968</v>
      </c>
      <c r="AJ92" s="194"/>
      <c r="AK92" s="194"/>
      <c r="AL92" s="195"/>
      <c r="AM92" s="193">
        <f>AM75+AM80+SUM(AM83:AP88)+AM91</f>
        <v>0</v>
      </c>
      <c r="AN92" s="194"/>
      <c r="AO92" s="194"/>
      <c r="AP92" s="195"/>
      <c r="AQ92" s="211" t="s">
        <v>599</v>
      </c>
      <c r="AR92" s="212"/>
      <c r="AS92" s="212"/>
      <c r="AT92" s="213"/>
      <c r="AU92" s="193">
        <f>AU75+AU80+SUM(AU83:AX88)+AU91</f>
        <v>0</v>
      </c>
      <c r="AV92" s="194"/>
      <c r="AW92" s="194"/>
      <c r="AX92" s="195"/>
      <c r="AY92" s="211" t="s">
        <v>599</v>
      </c>
      <c r="AZ92" s="212"/>
      <c r="BA92" s="212"/>
      <c r="BB92" s="213"/>
      <c r="BC92" s="193">
        <f>BC75+BC80+SUM(BC83:BF88)+BC91</f>
        <v>0</v>
      </c>
      <c r="BD92" s="194"/>
      <c r="BE92" s="194"/>
      <c r="BF92" s="195"/>
      <c r="BG92" s="181">
        <f t="shared" si="3"/>
        <v>0</v>
      </c>
      <c r="BH92" s="182"/>
    </row>
    <row r="93" spans="1:60" ht="20.100000000000001" customHeight="1" x14ac:dyDescent="0.2">
      <c r="A93" s="227" t="s">
        <v>495</v>
      </c>
      <c r="B93" s="221"/>
      <c r="C93" s="175" t="s">
        <v>780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7"/>
      <c r="AC93" s="178" t="s">
        <v>371</v>
      </c>
      <c r="AD93" s="179"/>
      <c r="AE93" s="161">
        <f>VLOOKUP($AC93,'04'!$AC$8:$BH$253,3,FALSE)+VLOOKUP($AC93,'05'!$AC$8:$BH$229,3,FALSE)+VLOOKUP($AC93,'06'!$AC$8:$BP$241,3,FALSE)</f>
        <v>0</v>
      </c>
      <c r="AF93" s="162"/>
      <c r="AG93" s="162"/>
      <c r="AH93" s="163"/>
      <c r="AI93" s="161">
        <f>VLOOKUP($AC93,'04'!$AC$8:$BH$253,7,FALSE)+VLOOKUP($AC93,'05'!$AC$8:$BH$229,7,FALSE)+VLOOKUP($AC93,'06'!$AC$8:$BP$241,7,FALSE)</f>
        <v>0</v>
      </c>
      <c r="AJ93" s="162"/>
      <c r="AK93" s="162"/>
      <c r="AL93" s="163"/>
      <c r="AM93" s="161">
        <f>VLOOKUP($AC93,'04'!$AC$8:$BH$253,11,FALSE)+VLOOKUP($AC93,'05'!$AC$8:$BH$229,11,FALSE)+VLOOKUP($AC93,'06'!$AC$8:$BP$241,11,FALSE)</f>
        <v>0</v>
      </c>
      <c r="AN93" s="162"/>
      <c r="AO93" s="162"/>
      <c r="AP93" s="163"/>
      <c r="AQ93" s="211" t="s">
        <v>599</v>
      </c>
      <c r="AR93" s="212"/>
      <c r="AS93" s="212"/>
      <c r="AT93" s="213"/>
      <c r="AU93" s="161">
        <f>VLOOKUP($AC93,'04'!$AC$8:$BH$253,19,FALSE)+VLOOKUP($AC93,'05'!$AC$8:$BH$229,19,FALSE)+VLOOKUP($AC93,'06'!$AC$8:$BP$241,19,FALSE)</f>
        <v>0</v>
      </c>
      <c r="AV93" s="162"/>
      <c r="AW93" s="162"/>
      <c r="AX93" s="163"/>
      <c r="AY93" s="211" t="s">
        <v>599</v>
      </c>
      <c r="AZ93" s="212"/>
      <c r="BA93" s="212"/>
      <c r="BB93" s="213"/>
      <c r="BC93" s="161">
        <f>VLOOKUP($AC93,'04'!$AC$8:$BH$253,27,FALSE)+VLOOKUP($AC93,'05'!$AC$8:$BH$229,27,FALSE)+VLOOKUP($AC93,'06'!$AC$8:$BP$241,27,FALSE)</f>
        <v>0</v>
      </c>
      <c r="BD93" s="162"/>
      <c r="BE93" s="162"/>
      <c r="BF93" s="163"/>
      <c r="BG93" s="164" t="str">
        <f t="shared" si="3"/>
        <v>n.é.</v>
      </c>
      <c r="BH93" s="165"/>
    </row>
    <row r="94" spans="1:60" ht="20.100000000000001" customHeight="1" x14ac:dyDescent="0.2">
      <c r="A94" s="227" t="s">
        <v>496</v>
      </c>
      <c r="B94" s="221"/>
      <c r="C94" s="175" t="s">
        <v>372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7"/>
      <c r="AC94" s="178" t="s">
        <v>373</v>
      </c>
      <c r="AD94" s="179"/>
      <c r="AE94" s="161">
        <f>VLOOKUP($AC94,'04'!$AC$8:$BH$253,3,FALSE)+VLOOKUP($AC94,'05'!$AC$8:$BH$229,3,FALSE)+VLOOKUP($AC94,'06'!$AC$8:$BP$241,3,FALSE)</f>
        <v>0</v>
      </c>
      <c r="AF94" s="162"/>
      <c r="AG94" s="162"/>
      <c r="AH94" s="163"/>
      <c r="AI94" s="161">
        <f>VLOOKUP($AC94,'04'!$AC$8:$BH$253,7,FALSE)+VLOOKUP($AC94,'05'!$AC$8:$BH$229,7,FALSE)+VLOOKUP($AC94,'06'!$AC$8:$BP$241,7,FALSE)</f>
        <v>0</v>
      </c>
      <c r="AJ94" s="162"/>
      <c r="AK94" s="162"/>
      <c r="AL94" s="163"/>
      <c r="AM94" s="161">
        <f>VLOOKUP($AC94,'04'!$AC$8:$BH$253,11,FALSE)+VLOOKUP($AC94,'05'!$AC$8:$BH$229,11,FALSE)+VLOOKUP($AC94,'06'!$AC$8:$BP$241,11,FALSE)</f>
        <v>0</v>
      </c>
      <c r="AN94" s="162"/>
      <c r="AO94" s="162"/>
      <c r="AP94" s="163"/>
      <c r="AQ94" s="211" t="s">
        <v>599</v>
      </c>
      <c r="AR94" s="212"/>
      <c r="AS94" s="212"/>
      <c r="AT94" s="213"/>
      <c r="AU94" s="161">
        <f>VLOOKUP($AC94,'04'!$AC$8:$BH$253,19,FALSE)+VLOOKUP($AC94,'05'!$AC$8:$BH$229,19,FALSE)+VLOOKUP($AC94,'06'!$AC$8:$BP$241,19,FALSE)</f>
        <v>0</v>
      </c>
      <c r="AV94" s="162"/>
      <c r="AW94" s="162"/>
      <c r="AX94" s="163"/>
      <c r="AY94" s="211" t="s">
        <v>599</v>
      </c>
      <c r="AZ94" s="212"/>
      <c r="BA94" s="212"/>
      <c r="BB94" s="213"/>
      <c r="BC94" s="161">
        <f>VLOOKUP($AC94,'04'!$AC$8:$BH$253,27,FALSE)+VLOOKUP($AC94,'05'!$AC$8:$BH$229,27,FALSE)+VLOOKUP($AC94,'06'!$AC$8:$BP$241,27,FALSE)</f>
        <v>0</v>
      </c>
      <c r="BD94" s="162"/>
      <c r="BE94" s="162"/>
      <c r="BF94" s="163"/>
      <c r="BG94" s="164" t="str">
        <f t="shared" si="3"/>
        <v>n.é.</v>
      </c>
      <c r="BH94" s="165"/>
    </row>
    <row r="95" spans="1:60" ht="20.100000000000001" customHeight="1" x14ac:dyDescent="0.2">
      <c r="A95" s="227" t="s">
        <v>497</v>
      </c>
      <c r="B95" s="221"/>
      <c r="C95" s="190" t="s">
        <v>374</v>
      </c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2"/>
      <c r="AC95" s="178" t="s">
        <v>375</v>
      </c>
      <c r="AD95" s="179"/>
      <c r="AE95" s="161">
        <f>VLOOKUP($AC95,'04'!$AC$8:$BH$253,3,FALSE)+VLOOKUP($AC95,'05'!$AC$8:$BH$229,3,FALSE)+VLOOKUP($AC95,'06'!$AC$8:$BP$241,3,FALSE)</f>
        <v>0</v>
      </c>
      <c r="AF95" s="162"/>
      <c r="AG95" s="162"/>
      <c r="AH95" s="163"/>
      <c r="AI95" s="161">
        <f>VLOOKUP($AC95,'04'!$AC$8:$BH$253,7,FALSE)+VLOOKUP($AC95,'05'!$AC$8:$BH$229,7,FALSE)+VLOOKUP($AC95,'06'!$AC$8:$BP$241,7,FALSE)</f>
        <v>0</v>
      </c>
      <c r="AJ95" s="162"/>
      <c r="AK95" s="162"/>
      <c r="AL95" s="163"/>
      <c r="AM95" s="161">
        <f>VLOOKUP($AC95,'04'!$AC$8:$BH$253,11,FALSE)+VLOOKUP($AC95,'05'!$AC$8:$BH$229,11,FALSE)+VLOOKUP($AC95,'06'!$AC$8:$BP$241,11,FALSE)</f>
        <v>0</v>
      </c>
      <c r="AN95" s="162"/>
      <c r="AO95" s="162"/>
      <c r="AP95" s="163"/>
      <c r="AQ95" s="211" t="s">
        <v>599</v>
      </c>
      <c r="AR95" s="212"/>
      <c r="AS95" s="212"/>
      <c r="AT95" s="213"/>
      <c r="AU95" s="161">
        <f>VLOOKUP($AC95,'04'!$AC$8:$BH$253,19,FALSE)+VLOOKUP($AC95,'05'!$AC$8:$BH$229,19,FALSE)+VLOOKUP($AC95,'06'!$AC$8:$BP$241,19,FALSE)</f>
        <v>0</v>
      </c>
      <c r="AV95" s="162"/>
      <c r="AW95" s="162"/>
      <c r="AX95" s="163"/>
      <c r="AY95" s="211" t="s">
        <v>599</v>
      </c>
      <c r="AZ95" s="212"/>
      <c r="BA95" s="212"/>
      <c r="BB95" s="213"/>
      <c r="BC95" s="161">
        <f>VLOOKUP($AC95,'04'!$AC$8:$BH$253,27,FALSE)+VLOOKUP($AC95,'05'!$AC$8:$BH$229,27,FALSE)+VLOOKUP($AC95,'06'!$AC$8:$BP$241,27,FALSE)</f>
        <v>0</v>
      </c>
      <c r="BD95" s="162"/>
      <c r="BE95" s="162"/>
      <c r="BF95" s="163"/>
      <c r="BG95" s="164" t="str">
        <f t="shared" si="3"/>
        <v>n.é.</v>
      </c>
      <c r="BH95" s="165"/>
    </row>
    <row r="96" spans="1:60" ht="20.100000000000001" customHeight="1" x14ac:dyDescent="0.2">
      <c r="A96" s="227" t="s">
        <v>498</v>
      </c>
      <c r="B96" s="221"/>
      <c r="C96" s="190" t="s">
        <v>640</v>
      </c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2"/>
      <c r="AC96" s="178" t="s">
        <v>376</v>
      </c>
      <c r="AD96" s="179"/>
      <c r="AE96" s="161">
        <f>VLOOKUP($AC96,'04'!$AC$8:$BH$253,3,FALSE)+VLOOKUP($AC96,'05'!$AC$8:$BH$229,3,FALSE)+VLOOKUP($AC96,'06'!$AC$8:$BP$241,3,FALSE)</f>
        <v>0</v>
      </c>
      <c r="AF96" s="162"/>
      <c r="AG96" s="162"/>
      <c r="AH96" s="163"/>
      <c r="AI96" s="161">
        <f>VLOOKUP($AC96,'04'!$AC$8:$BH$253,7,FALSE)+VLOOKUP($AC96,'05'!$AC$8:$BH$229,7,FALSE)+VLOOKUP($AC96,'06'!$AC$8:$BP$241,7,FALSE)</f>
        <v>0</v>
      </c>
      <c r="AJ96" s="162"/>
      <c r="AK96" s="162"/>
      <c r="AL96" s="163"/>
      <c r="AM96" s="161">
        <f>VLOOKUP($AC96,'04'!$AC$8:$BH$253,11,FALSE)+VLOOKUP($AC96,'05'!$AC$8:$BH$229,11,FALSE)+VLOOKUP($AC96,'06'!$AC$8:$BP$241,11,FALSE)</f>
        <v>0</v>
      </c>
      <c r="AN96" s="162"/>
      <c r="AO96" s="162"/>
      <c r="AP96" s="163"/>
      <c r="AQ96" s="211" t="s">
        <v>599</v>
      </c>
      <c r="AR96" s="212"/>
      <c r="AS96" s="212"/>
      <c r="AT96" s="213"/>
      <c r="AU96" s="161">
        <f>VLOOKUP($AC96,'04'!$AC$8:$BH$253,19,FALSE)+VLOOKUP($AC96,'05'!$AC$8:$BH$229,19,FALSE)+VLOOKUP($AC96,'06'!$AC$8:$BP$241,19,FALSE)</f>
        <v>0</v>
      </c>
      <c r="AV96" s="162"/>
      <c r="AW96" s="162"/>
      <c r="AX96" s="163"/>
      <c r="AY96" s="211" t="s">
        <v>599</v>
      </c>
      <c r="AZ96" s="212"/>
      <c r="BA96" s="212"/>
      <c r="BB96" s="213"/>
      <c r="BC96" s="161">
        <f>VLOOKUP($AC96,'04'!$AC$8:$BH$253,27,FALSE)+VLOOKUP($AC96,'05'!$AC$8:$BH$229,27,FALSE)+VLOOKUP($AC96,'06'!$AC$8:$BP$241,27,FALSE)</f>
        <v>0</v>
      </c>
      <c r="BD96" s="162"/>
      <c r="BE96" s="162"/>
      <c r="BF96" s="163"/>
      <c r="BG96" s="164" t="str">
        <f t="shared" si="3"/>
        <v>n.é.</v>
      </c>
      <c r="BH96" s="165"/>
    </row>
    <row r="97" spans="1:60" ht="20.100000000000001" customHeight="1" x14ac:dyDescent="0.2">
      <c r="A97" s="227" t="s">
        <v>499</v>
      </c>
      <c r="B97" s="221"/>
      <c r="C97" s="190" t="s">
        <v>639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2"/>
      <c r="AC97" s="178" t="s">
        <v>641</v>
      </c>
      <c r="AD97" s="179"/>
      <c r="AE97" s="161">
        <f>VLOOKUP($AC97,'04'!$AC$8:$BH$253,3,FALSE)+VLOOKUP($AC97,'05'!$AC$8:$BH$229,3,FALSE)+VLOOKUP($AC97,'06'!$AC$8:$BP$241,3,FALSE)</f>
        <v>0</v>
      </c>
      <c r="AF97" s="162"/>
      <c r="AG97" s="162"/>
      <c r="AH97" s="163"/>
      <c r="AI97" s="161">
        <f>VLOOKUP($AC97,'04'!$AC$8:$BH$253,7,FALSE)+VLOOKUP($AC97,'05'!$AC$8:$BH$229,7,FALSE)+VLOOKUP($AC97,'06'!$AC$8:$BP$241,7,FALSE)</f>
        <v>0</v>
      </c>
      <c r="AJ97" s="162"/>
      <c r="AK97" s="162"/>
      <c r="AL97" s="163"/>
      <c r="AM97" s="161">
        <f>VLOOKUP($AC97,'04'!$AC$8:$BH$253,11,FALSE)+VLOOKUP($AC97,'05'!$AC$8:$BH$229,11,FALSE)+VLOOKUP($AC97,'06'!$AC$8:$BP$241,11,FALSE)</f>
        <v>0</v>
      </c>
      <c r="AN97" s="162"/>
      <c r="AO97" s="162"/>
      <c r="AP97" s="163"/>
      <c r="AQ97" s="211" t="s">
        <v>599</v>
      </c>
      <c r="AR97" s="212"/>
      <c r="AS97" s="212"/>
      <c r="AT97" s="213"/>
      <c r="AU97" s="161">
        <f>VLOOKUP($AC97,'04'!$AC$8:$BH$253,19,FALSE)+VLOOKUP($AC97,'05'!$AC$8:$BH$229,19,FALSE)+VLOOKUP($AC97,'06'!$AC$8:$BP$241,19,FALSE)</f>
        <v>0</v>
      </c>
      <c r="AV97" s="162"/>
      <c r="AW97" s="162"/>
      <c r="AX97" s="163"/>
      <c r="AY97" s="211" t="s">
        <v>599</v>
      </c>
      <c r="AZ97" s="212"/>
      <c r="BA97" s="212"/>
      <c r="BB97" s="213"/>
      <c r="BC97" s="161">
        <f>VLOOKUP($AC97,'04'!$AC$8:$BH$253,27,FALSE)+VLOOKUP($AC97,'05'!$AC$8:$BH$229,27,FALSE)+VLOOKUP($AC97,'06'!$AC$8:$BP$241,27,FALSE)</f>
        <v>0</v>
      </c>
      <c r="BD97" s="162"/>
      <c r="BE97" s="162"/>
      <c r="BF97" s="163"/>
      <c r="BG97" s="164" t="str">
        <f t="shared" si="3"/>
        <v>n.é.</v>
      </c>
      <c r="BH97" s="165"/>
    </row>
    <row r="98" spans="1:60" s="2" customFormat="1" ht="20.100000000000001" customHeight="1" x14ac:dyDescent="0.2">
      <c r="A98" s="226" t="s">
        <v>500</v>
      </c>
      <c r="B98" s="222"/>
      <c r="C98" s="185" t="s">
        <v>638</v>
      </c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7"/>
      <c r="AC98" s="188" t="s">
        <v>377</v>
      </c>
      <c r="AD98" s="189"/>
      <c r="AE98" s="193">
        <f>SUM(AE93:AH97)</f>
        <v>0</v>
      </c>
      <c r="AF98" s="194"/>
      <c r="AG98" s="194"/>
      <c r="AH98" s="195"/>
      <c r="AI98" s="193">
        <f>SUM(AI93:AL97)</f>
        <v>0</v>
      </c>
      <c r="AJ98" s="194"/>
      <c r="AK98" s="194"/>
      <c r="AL98" s="195"/>
      <c r="AM98" s="193">
        <f>SUM(AM93:AP97)</f>
        <v>0</v>
      </c>
      <c r="AN98" s="194"/>
      <c r="AO98" s="194"/>
      <c r="AP98" s="195"/>
      <c r="AQ98" s="211" t="s">
        <v>599</v>
      </c>
      <c r="AR98" s="212"/>
      <c r="AS98" s="212"/>
      <c r="AT98" s="213"/>
      <c r="AU98" s="193">
        <f>SUM(AU93:AX97)</f>
        <v>0</v>
      </c>
      <c r="AV98" s="194"/>
      <c r="AW98" s="194"/>
      <c r="AX98" s="195"/>
      <c r="AY98" s="211" t="s">
        <v>599</v>
      </c>
      <c r="AZ98" s="212"/>
      <c r="BA98" s="212"/>
      <c r="BB98" s="213"/>
      <c r="BC98" s="193">
        <f>SUM(BC93:BF97)</f>
        <v>0</v>
      </c>
      <c r="BD98" s="194"/>
      <c r="BE98" s="194"/>
      <c r="BF98" s="195"/>
      <c r="BG98" s="181" t="str">
        <f t="shared" si="3"/>
        <v>n.é.</v>
      </c>
      <c r="BH98" s="182"/>
    </row>
    <row r="99" spans="1:60" s="2" customFormat="1" ht="20.100000000000001" customHeight="1" x14ac:dyDescent="0.2">
      <c r="A99" s="227" t="s">
        <v>501</v>
      </c>
      <c r="B99" s="221"/>
      <c r="C99" s="175" t="s">
        <v>378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7"/>
      <c r="AC99" s="178" t="s">
        <v>379</v>
      </c>
      <c r="AD99" s="179"/>
      <c r="AE99" s="161">
        <f>VLOOKUP($AC99,'04'!$AC$8:$BH$253,3,FALSE)+VLOOKUP($AC99,'05'!$AC$8:$BH$229,3,FALSE)+VLOOKUP($AC99,'06'!$AC$8:$BP$241,3,FALSE)</f>
        <v>0</v>
      </c>
      <c r="AF99" s="162"/>
      <c r="AG99" s="162"/>
      <c r="AH99" s="163"/>
      <c r="AI99" s="161">
        <f>VLOOKUP($AC99,'04'!$AC$8:$BH$253,7,FALSE)+VLOOKUP($AC99,'05'!$AC$8:$BH$229,7,FALSE)+VLOOKUP($AC99,'06'!$AC$8:$BP$241,7,FALSE)</f>
        <v>0</v>
      </c>
      <c r="AJ99" s="162"/>
      <c r="AK99" s="162"/>
      <c r="AL99" s="163"/>
      <c r="AM99" s="161">
        <f>VLOOKUP($AC99,'04'!$AC$8:$BH$253,11,FALSE)+VLOOKUP($AC99,'05'!$AC$8:$BH$229,11,FALSE)+VLOOKUP($AC99,'06'!$AC$8:$BP$241,11,FALSE)</f>
        <v>0</v>
      </c>
      <c r="AN99" s="162"/>
      <c r="AO99" s="162"/>
      <c r="AP99" s="163"/>
      <c r="AQ99" s="211" t="s">
        <v>599</v>
      </c>
      <c r="AR99" s="212"/>
      <c r="AS99" s="212"/>
      <c r="AT99" s="213"/>
      <c r="AU99" s="161">
        <f>VLOOKUP($AC99,'04'!$AC$8:$BH$253,19,FALSE)+VLOOKUP($AC99,'05'!$AC$8:$BH$229,19,FALSE)+VLOOKUP($AC99,'06'!$AC$8:$BP$241,19,FALSE)</f>
        <v>0</v>
      </c>
      <c r="AV99" s="162"/>
      <c r="AW99" s="162"/>
      <c r="AX99" s="163"/>
      <c r="AY99" s="211" t="s">
        <v>599</v>
      </c>
      <c r="AZ99" s="212"/>
      <c r="BA99" s="212"/>
      <c r="BB99" s="213"/>
      <c r="BC99" s="161">
        <f>VLOOKUP($AC99,'04'!$AC$8:$BH$253,27,FALSE)+VLOOKUP($AC99,'05'!$AC$8:$BH$229,27,FALSE)+VLOOKUP($AC99,'06'!$AC$8:$BP$241,27,FALSE)</f>
        <v>0</v>
      </c>
      <c r="BD99" s="162"/>
      <c r="BE99" s="162"/>
      <c r="BF99" s="163"/>
      <c r="BG99" s="164" t="str">
        <f t="shared" si="3"/>
        <v>n.é.</v>
      </c>
      <c r="BH99" s="165"/>
    </row>
    <row r="100" spans="1:60" ht="20.100000000000001" customHeight="1" x14ac:dyDescent="0.2">
      <c r="A100" s="227" t="s">
        <v>502</v>
      </c>
      <c r="B100" s="221"/>
      <c r="C100" s="175" t="s">
        <v>645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7"/>
      <c r="AC100" s="178" t="s">
        <v>643</v>
      </c>
      <c r="AD100" s="179"/>
      <c r="AE100" s="161">
        <f>VLOOKUP($AC100,'04'!$AC$8:$BH$253,3,FALSE)+VLOOKUP($AC100,'05'!$AC$8:$BH$229,3,FALSE)+VLOOKUP($AC100,'06'!$AC$8:$BP$241,3,FALSE)</f>
        <v>0</v>
      </c>
      <c r="AF100" s="162"/>
      <c r="AG100" s="162"/>
      <c r="AH100" s="163"/>
      <c r="AI100" s="161">
        <f>VLOOKUP($AC100,'04'!$AC$8:$BH$253,7,FALSE)+VLOOKUP($AC100,'05'!$AC$8:$BH$229,7,FALSE)+VLOOKUP($AC100,'06'!$AC$8:$BP$241,7,FALSE)</f>
        <v>0</v>
      </c>
      <c r="AJ100" s="162"/>
      <c r="AK100" s="162"/>
      <c r="AL100" s="163"/>
      <c r="AM100" s="161">
        <f>VLOOKUP($AC100,'04'!$AC$8:$BH$253,11,FALSE)+VLOOKUP($AC100,'05'!$AC$8:$BH$229,11,FALSE)+VLOOKUP($AC100,'06'!$AC$8:$BP$241,11,FALSE)</f>
        <v>0</v>
      </c>
      <c r="AN100" s="162"/>
      <c r="AO100" s="162"/>
      <c r="AP100" s="163"/>
      <c r="AQ100" s="211" t="s">
        <v>599</v>
      </c>
      <c r="AR100" s="212"/>
      <c r="AS100" s="212"/>
      <c r="AT100" s="213"/>
      <c r="AU100" s="161">
        <f>VLOOKUP($AC100,'04'!$AC$8:$BH$253,19,FALSE)+VLOOKUP($AC100,'05'!$AC$8:$BH$229,19,FALSE)+VLOOKUP($AC100,'06'!$AC$8:$BP$241,19,FALSE)</f>
        <v>0</v>
      </c>
      <c r="AV100" s="162"/>
      <c r="AW100" s="162"/>
      <c r="AX100" s="163"/>
      <c r="AY100" s="211" t="s">
        <v>599</v>
      </c>
      <c r="AZ100" s="212"/>
      <c r="BA100" s="212"/>
      <c r="BB100" s="213"/>
      <c r="BC100" s="161">
        <f>VLOOKUP($AC100,'04'!$AC$8:$BH$253,27,FALSE)+VLOOKUP($AC100,'05'!$AC$8:$BH$229,27,FALSE)+VLOOKUP($AC100,'06'!$AC$8:$BP$241,27,FALSE)</f>
        <v>0</v>
      </c>
      <c r="BD100" s="162"/>
      <c r="BE100" s="162"/>
      <c r="BF100" s="163"/>
      <c r="BG100" s="164" t="str">
        <f t="shared" si="3"/>
        <v>n.é.</v>
      </c>
      <c r="BH100" s="165"/>
    </row>
    <row r="101" spans="1:60" s="2" customFormat="1" ht="20.100000000000001" customHeight="1" x14ac:dyDescent="0.2">
      <c r="A101" s="242" t="s">
        <v>503</v>
      </c>
      <c r="B101" s="243"/>
      <c r="C101" s="168" t="s">
        <v>644</v>
      </c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70"/>
      <c r="AC101" s="171" t="s">
        <v>380</v>
      </c>
      <c r="AD101" s="172"/>
      <c r="AE101" s="199">
        <f>SUM(AE92,AE98:AH100)</f>
        <v>206787435</v>
      </c>
      <c r="AF101" s="200"/>
      <c r="AG101" s="200"/>
      <c r="AH101" s="201"/>
      <c r="AI101" s="199">
        <f>SUM(AI92,AI98:AL100)</f>
        <v>207144968</v>
      </c>
      <c r="AJ101" s="200"/>
      <c r="AK101" s="200"/>
      <c r="AL101" s="201"/>
      <c r="AM101" s="199">
        <f>SUM(AM92,AM98:AP100)</f>
        <v>0</v>
      </c>
      <c r="AN101" s="200"/>
      <c r="AO101" s="200"/>
      <c r="AP101" s="201"/>
      <c r="AQ101" s="239" t="s">
        <v>599</v>
      </c>
      <c r="AR101" s="240"/>
      <c r="AS101" s="240"/>
      <c r="AT101" s="241"/>
      <c r="AU101" s="199">
        <f>SUM(AU92,AU98:AX100)</f>
        <v>0</v>
      </c>
      <c r="AV101" s="200"/>
      <c r="AW101" s="200"/>
      <c r="AX101" s="201"/>
      <c r="AY101" s="239" t="s">
        <v>599</v>
      </c>
      <c r="AZ101" s="240"/>
      <c r="BA101" s="240"/>
      <c r="BB101" s="241"/>
      <c r="BC101" s="199">
        <f>SUM(BC92,BC98:BF100)</f>
        <v>0</v>
      </c>
      <c r="BD101" s="200"/>
      <c r="BE101" s="200"/>
      <c r="BF101" s="201"/>
      <c r="BG101" s="159">
        <f t="shared" si="3"/>
        <v>0</v>
      </c>
      <c r="BH101" s="160"/>
    </row>
    <row r="102" spans="1:60" s="2" customFormat="1" ht="20.100000000000001" customHeight="1" x14ac:dyDescent="0.2">
      <c r="A102" s="151" t="s">
        <v>504</v>
      </c>
      <c r="B102" s="152"/>
      <c r="C102" s="52" t="s">
        <v>642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4"/>
      <c r="AD102" s="5"/>
      <c r="AE102" s="231">
        <f>AE71+AE101</f>
        <v>398709786</v>
      </c>
      <c r="AF102" s="232"/>
      <c r="AG102" s="232"/>
      <c r="AH102" s="233"/>
      <c r="AI102" s="231">
        <f>AI71+AI101</f>
        <v>472601475</v>
      </c>
      <c r="AJ102" s="232"/>
      <c r="AK102" s="232"/>
      <c r="AL102" s="233"/>
      <c r="AM102" s="231">
        <f>AM71+AM101</f>
        <v>0</v>
      </c>
      <c r="AN102" s="232"/>
      <c r="AO102" s="232"/>
      <c r="AP102" s="233"/>
      <c r="AQ102" s="234" t="s">
        <v>599</v>
      </c>
      <c r="AR102" s="235"/>
      <c r="AS102" s="235"/>
      <c r="AT102" s="236"/>
      <c r="AU102" s="231">
        <f>AU71+AU101</f>
        <v>0</v>
      </c>
      <c r="AV102" s="232"/>
      <c r="AW102" s="232"/>
      <c r="AX102" s="233"/>
      <c r="AY102" s="234" t="s">
        <v>599</v>
      </c>
      <c r="AZ102" s="235"/>
      <c r="BA102" s="235"/>
      <c r="BB102" s="236"/>
      <c r="BC102" s="231">
        <f>BC71+BC101</f>
        <v>0</v>
      </c>
      <c r="BD102" s="232"/>
      <c r="BE102" s="232"/>
      <c r="BF102" s="233"/>
      <c r="BG102" s="148">
        <f t="shared" si="3"/>
        <v>0</v>
      </c>
      <c r="BH102" s="149"/>
    </row>
    <row r="103" spans="1:60" ht="20.100000000000001" customHeight="1" x14ac:dyDescent="0.2">
      <c r="A103" s="227" t="s">
        <v>505</v>
      </c>
      <c r="B103" s="221"/>
      <c r="C103" s="214" t="s">
        <v>20</v>
      </c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6"/>
      <c r="AC103" s="237" t="s">
        <v>51</v>
      </c>
      <c r="AD103" s="238"/>
      <c r="AE103" s="161">
        <f>VLOOKUP($AC103,'04'!$AC$8:$BH$253,3,FALSE)+VLOOKUP($AC103,'05'!$AC$8:$BH$229,3,FALSE)+VLOOKUP($AC103,'06'!$AC$8:$BP$241,3,FALSE)</f>
        <v>63884253</v>
      </c>
      <c r="AF103" s="162"/>
      <c r="AG103" s="162"/>
      <c r="AH103" s="163"/>
      <c r="AI103" s="161">
        <f>VLOOKUP($AC103,'04'!$AC$8:$BH$253,7,FALSE)+VLOOKUP($AC103,'05'!$AC$8:$BH$229,7,FALSE)+VLOOKUP($AC103,'06'!$AC$8:$BP$241,7,FALSE)</f>
        <v>61495466</v>
      </c>
      <c r="AJ103" s="162"/>
      <c r="AK103" s="162"/>
      <c r="AL103" s="163"/>
      <c r="AM103" s="161">
        <f>VLOOKUP($AC103,'04'!$AC$8:$BH$253,11,FALSE)+VLOOKUP($AC103,'05'!$AC$8:$BH$229,11,FALSE)+VLOOKUP($AC103,'06'!$AC$8:$BP$241,11,FALSE)</f>
        <v>0</v>
      </c>
      <c r="AN103" s="162"/>
      <c r="AO103" s="162"/>
      <c r="AP103" s="163"/>
      <c r="AQ103" s="161">
        <f>VLOOKUP($AC103,'04'!$AC$8:$BH$253,15,FALSE)+VLOOKUP($AC103,'05'!$AC$8:$BH$229,15,FALSE)+VLOOKUP($AC103,'06'!$AC$8:$BP$241,15,FALSE)</f>
        <v>0</v>
      </c>
      <c r="AR103" s="162"/>
      <c r="AS103" s="162"/>
      <c r="AT103" s="163"/>
      <c r="AU103" s="161">
        <f>VLOOKUP($AC103,'04'!$AC$8:$BH$253,19,FALSE)+VLOOKUP($AC103,'05'!$AC$8:$BH$229,19,FALSE)+VLOOKUP($AC103,'06'!$AC$8:$BP$241,19,FALSE)</f>
        <v>0</v>
      </c>
      <c r="AV103" s="162"/>
      <c r="AW103" s="162"/>
      <c r="AX103" s="163"/>
      <c r="AY103" s="161">
        <f>VLOOKUP($AC103,'04'!$AC$8:$BH$253,23,FALSE)+VLOOKUP($AC103,'05'!$AC$8:$BH$229,23,FALSE)+VLOOKUP($AC103,'06'!$AC$8:$BP$241,23,FALSE)</f>
        <v>0</v>
      </c>
      <c r="AZ103" s="162"/>
      <c r="BA103" s="162"/>
      <c r="BB103" s="163"/>
      <c r="BC103" s="161">
        <f>VLOOKUP($AC103,'04'!$AC$8:$BH$253,27,FALSE)+VLOOKUP($AC103,'05'!$AC$8:$BH$229,27,FALSE)+VLOOKUP($AC103,'06'!$AC$8:$BP$241,27,FALSE)</f>
        <v>0</v>
      </c>
      <c r="BD103" s="162"/>
      <c r="BE103" s="162"/>
      <c r="BF103" s="163"/>
      <c r="BG103" s="164">
        <f t="shared" ref="BG103" si="4">IF(AI103&gt;0,BC103/AI103,"n.é.")</f>
        <v>0</v>
      </c>
      <c r="BH103" s="165"/>
    </row>
    <row r="104" spans="1:60" ht="20.100000000000001" customHeight="1" x14ac:dyDescent="0.2">
      <c r="A104" s="227" t="s">
        <v>506</v>
      </c>
      <c r="B104" s="221"/>
      <c r="C104" s="214" t="s">
        <v>47</v>
      </c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6"/>
      <c r="AC104" s="206" t="s">
        <v>50</v>
      </c>
      <c r="AD104" s="207"/>
      <c r="AE104" s="161">
        <f>VLOOKUP($AC104,'04'!$AC$8:$BH$253,3,FALSE)+VLOOKUP($AC104,'05'!$AC$8:$BH$229,3,FALSE)+VLOOKUP($AC104,'06'!$AC$8:$BP$241,3,FALSE)</f>
        <v>0</v>
      </c>
      <c r="AF104" s="162"/>
      <c r="AG104" s="162"/>
      <c r="AH104" s="163"/>
      <c r="AI104" s="161">
        <f>VLOOKUP($AC104,'04'!$AC$8:$BH$253,7,FALSE)+VLOOKUP($AC104,'05'!$AC$8:$BH$229,7,FALSE)+VLOOKUP($AC104,'06'!$AC$8:$BP$241,7,FALSE)</f>
        <v>0</v>
      </c>
      <c r="AJ104" s="162"/>
      <c r="AK104" s="162"/>
      <c r="AL104" s="163"/>
      <c r="AM104" s="161">
        <f>VLOOKUP($AC104,'04'!$AC$8:$BH$253,11,FALSE)+VLOOKUP($AC104,'05'!$AC$8:$BH$229,11,FALSE)+VLOOKUP($AC104,'06'!$AC$8:$BP$241,11,FALSE)</f>
        <v>0</v>
      </c>
      <c r="AN104" s="162"/>
      <c r="AO104" s="162"/>
      <c r="AP104" s="163"/>
      <c r="AQ104" s="161">
        <f>VLOOKUP($AC104,'04'!$AC$8:$BH$253,15,FALSE)+VLOOKUP($AC104,'05'!$AC$8:$BH$229,15,FALSE)+VLOOKUP($AC104,'06'!$AC$8:$BP$241,15,FALSE)</f>
        <v>0</v>
      </c>
      <c r="AR104" s="162"/>
      <c r="AS104" s="162"/>
      <c r="AT104" s="163"/>
      <c r="AU104" s="161">
        <f>VLOOKUP($AC104,'04'!$AC$8:$BH$253,19,FALSE)+VLOOKUP($AC104,'05'!$AC$8:$BH$229,19,FALSE)+VLOOKUP($AC104,'06'!$AC$8:$BP$241,19,FALSE)</f>
        <v>0</v>
      </c>
      <c r="AV104" s="162"/>
      <c r="AW104" s="162"/>
      <c r="AX104" s="163"/>
      <c r="AY104" s="161">
        <f>VLOOKUP($AC104,'04'!$AC$8:$BH$253,23,FALSE)+VLOOKUP($AC104,'05'!$AC$8:$BH$229,23,FALSE)+VLOOKUP($AC104,'06'!$AC$8:$BP$241,23,FALSE)</f>
        <v>0</v>
      </c>
      <c r="AZ104" s="162"/>
      <c r="BA104" s="162"/>
      <c r="BB104" s="163"/>
      <c r="BC104" s="161">
        <f>VLOOKUP($AC104,'04'!$AC$8:$BH$253,27,FALSE)+VLOOKUP($AC104,'05'!$AC$8:$BH$229,27,FALSE)+VLOOKUP($AC104,'06'!$AC$8:$BP$241,27,FALSE)</f>
        <v>0</v>
      </c>
      <c r="BD104" s="162"/>
      <c r="BE104" s="162"/>
      <c r="BF104" s="163"/>
      <c r="BG104" s="164" t="str">
        <f t="shared" ref="BG104:BG167" si="5">IF(AI104&gt;0,BC104/AI104,"n.é.")</f>
        <v>n.é.</v>
      </c>
      <c r="BH104" s="165"/>
    </row>
    <row r="105" spans="1:60" ht="20.100000000000001" customHeight="1" x14ac:dyDescent="0.2">
      <c r="A105" s="227" t="s">
        <v>507</v>
      </c>
      <c r="B105" s="221"/>
      <c r="C105" s="214" t="s">
        <v>46</v>
      </c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6"/>
      <c r="AC105" s="206" t="s">
        <v>49</v>
      </c>
      <c r="AD105" s="207"/>
      <c r="AE105" s="161">
        <f>VLOOKUP($AC105,'04'!$AC$8:$BH$253,3,FALSE)+VLOOKUP($AC105,'05'!$AC$8:$BH$229,3,FALSE)+VLOOKUP($AC105,'06'!$AC$8:$BP$241,3,FALSE)</f>
        <v>0</v>
      </c>
      <c r="AF105" s="162"/>
      <c r="AG105" s="162"/>
      <c r="AH105" s="163"/>
      <c r="AI105" s="161">
        <f>VLOOKUP($AC105,'04'!$AC$8:$BH$253,7,FALSE)+VLOOKUP($AC105,'05'!$AC$8:$BH$229,7,FALSE)+VLOOKUP($AC105,'06'!$AC$8:$BP$241,7,FALSE)</f>
        <v>338922</v>
      </c>
      <c r="AJ105" s="162"/>
      <c r="AK105" s="162"/>
      <c r="AL105" s="163"/>
      <c r="AM105" s="161">
        <f>VLOOKUP($AC105,'04'!$AC$8:$BH$253,11,FALSE)+VLOOKUP($AC105,'05'!$AC$8:$BH$229,11,FALSE)+VLOOKUP($AC105,'06'!$AC$8:$BP$241,11,FALSE)</f>
        <v>0</v>
      </c>
      <c r="AN105" s="162"/>
      <c r="AO105" s="162"/>
      <c r="AP105" s="163"/>
      <c r="AQ105" s="161">
        <f>VLOOKUP($AC105,'04'!$AC$8:$BH$253,15,FALSE)+VLOOKUP($AC105,'05'!$AC$8:$BH$229,15,FALSE)+VLOOKUP($AC105,'06'!$AC$8:$BP$241,15,FALSE)</f>
        <v>0</v>
      </c>
      <c r="AR105" s="162"/>
      <c r="AS105" s="162"/>
      <c r="AT105" s="163"/>
      <c r="AU105" s="161">
        <f>VLOOKUP($AC105,'04'!$AC$8:$BH$253,19,FALSE)+VLOOKUP($AC105,'05'!$AC$8:$BH$229,19,FALSE)+VLOOKUP($AC105,'06'!$AC$8:$BP$241,19,FALSE)</f>
        <v>0</v>
      </c>
      <c r="AV105" s="162"/>
      <c r="AW105" s="162"/>
      <c r="AX105" s="163"/>
      <c r="AY105" s="161">
        <f>VLOOKUP($AC105,'04'!$AC$8:$BH$253,23,FALSE)+VLOOKUP($AC105,'05'!$AC$8:$BH$229,23,FALSE)+VLOOKUP($AC105,'06'!$AC$8:$BP$241,23,FALSE)</f>
        <v>0</v>
      </c>
      <c r="AZ105" s="162"/>
      <c r="BA105" s="162"/>
      <c r="BB105" s="163"/>
      <c r="BC105" s="161">
        <f>VLOOKUP($AC105,'04'!$AC$8:$BH$253,27,FALSE)+VLOOKUP($AC105,'05'!$AC$8:$BH$229,27,FALSE)+VLOOKUP($AC105,'06'!$AC$8:$BP$241,27,FALSE)</f>
        <v>0</v>
      </c>
      <c r="BD105" s="162"/>
      <c r="BE105" s="162"/>
      <c r="BF105" s="163"/>
      <c r="BG105" s="164">
        <f t="shared" si="5"/>
        <v>0</v>
      </c>
      <c r="BH105" s="165"/>
    </row>
    <row r="106" spans="1:60" ht="20.100000000000001" customHeight="1" x14ac:dyDescent="0.2">
      <c r="A106" s="227" t="s">
        <v>508</v>
      </c>
      <c r="B106" s="221"/>
      <c r="C106" s="217" t="s">
        <v>19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9"/>
      <c r="AC106" s="206" t="s">
        <v>48</v>
      </c>
      <c r="AD106" s="207"/>
      <c r="AE106" s="161">
        <f>VLOOKUP($AC106,'04'!$AC$8:$BH$253,3,FALSE)+VLOOKUP($AC106,'05'!$AC$8:$BH$229,3,FALSE)+VLOOKUP($AC106,'06'!$AC$8:$BP$241,3,FALSE)</f>
        <v>0</v>
      </c>
      <c r="AF106" s="162"/>
      <c r="AG106" s="162"/>
      <c r="AH106" s="163"/>
      <c r="AI106" s="161">
        <f>VLOOKUP($AC106,'04'!$AC$8:$BH$253,7,FALSE)+VLOOKUP($AC106,'05'!$AC$8:$BH$229,7,FALSE)+VLOOKUP($AC106,'06'!$AC$8:$BP$241,7,FALSE)</f>
        <v>950000</v>
      </c>
      <c r="AJ106" s="162"/>
      <c r="AK106" s="162"/>
      <c r="AL106" s="163"/>
      <c r="AM106" s="161">
        <f>VLOOKUP($AC106,'04'!$AC$8:$BH$253,11,FALSE)+VLOOKUP($AC106,'05'!$AC$8:$BH$229,11,FALSE)+VLOOKUP($AC106,'06'!$AC$8:$BP$241,11,FALSE)</f>
        <v>0</v>
      </c>
      <c r="AN106" s="162"/>
      <c r="AO106" s="162"/>
      <c r="AP106" s="163"/>
      <c r="AQ106" s="161">
        <f>VLOOKUP($AC106,'04'!$AC$8:$BH$253,15,FALSE)+VLOOKUP($AC106,'05'!$AC$8:$BH$229,15,FALSE)+VLOOKUP($AC106,'06'!$AC$8:$BP$241,15,FALSE)</f>
        <v>0</v>
      </c>
      <c r="AR106" s="162"/>
      <c r="AS106" s="162"/>
      <c r="AT106" s="163"/>
      <c r="AU106" s="161">
        <f>VLOOKUP($AC106,'04'!$AC$8:$BH$253,19,FALSE)+VLOOKUP($AC106,'05'!$AC$8:$BH$229,19,FALSE)+VLOOKUP($AC106,'06'!$AC$8:$BP$241,19,FALSE)</f>
        <v>0</v>
      </c>
      <c r="AV106" s="162"/>
      <c r="AW106" s="162"/>
      <c r="AX106" s="163"/>
      <c r="AY106" s="161">
        <f>VLOOKUP($AC106,'04'!$AC$8:$BH$253,23,FALSE)+VLOOKUP($AC106,'05'!$AC$8:$BH$229,23,FALSE)+VLOOKUP($AC106,'06'!$AC$8:$BP$241,23,FALSE)</f>
        <v>0</v>
      </c>
      <c r="AZ106" s="162"/>
      <c r="BA106" s="162"/>
      <c r="BB106" s="163"/>
      <c r="BC106" s="161">
        <f>VLOOKUP($AC106,'04'!$AC$8:$BH$253,27,FALSE)+VLOOKUP($AC106,'05'!$AC$8:$BH$229,27,FALSE)+VLOOKUP($AC106,'06'!$AC$8:$BP$241,27,FALSE)</f>
        <v>0</v>
      </c>
      <c r="BD106" s="162"/>
      <c r="BE106" s="162"/>
      <c r="BF106" s="163"/>
      <c r="BG106" s="164">
        <f t="shared" si="5"/>
        <v>0</v>
      </c>
      <c r="BH106" s="165"/>
    </row>
    <row r="107" spans="1:60" ht="20.100000000000001" customHeight="1" x14ac:dyDescent="0.2">
      <c r="A107" s="227" t="s">
        <v>509</v>
      </c>
      <c r="B107" s="221"/>
      <c r="C107" s="217" t="s">
        <v>16</v>
      </c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9"/>
      <c r="AC107" s="206" t="s">
        <v>45</v>
      </c>
      <c r="AD107" s="207"/>
      <c r="AE107" s="161">
        <f>VLOOKUP($AC107,'04'!$AC$8:$BH$253,3,FALSE)+VLOOKUP($AC107,'05'!$AC$8:$BH$229,3,FALSE)+VLOOKUP($AC107,'06'!$AC$8:$BP$241,3,FALSE)</f>
        <v>0</v>
      </c>
      <c r="AF107" s="162"/>
      <c r="AG107" s="162"/>
      <c r="AH107" s="163"/>
      <c r="AI107" s="161">
        <f>VLOOKUP($AC107,'04'!$AC$8:$BH$253,7,FALSE)+VLOOKUP($AC107,'05'!$AC$8:$BH$229,7,FALSE)+VLOOKUP($AC107,'06'!$AC$8:$BP$241,7,FALSE)</f>
        <v>0</v>
      </c>
      <c r="AJ107" s="162"/>
      <c r="AK107" s="162"/>
      <c r="AL107" s="163"/>
      <c r="AM107" s="161">
        <f>VLOOKUP($AC107,'04'!$AC$8:$BH$253,11,FALSE)+VLOOKUP($AC107,'05'!$AC$8:$BH$229,11,FALSE)+VLOOKUP($AC107,'06'!$AC$8:$BP$241,11,FALSE)</f>
        <v>0</v>
      </c>
      <c r="AN107" s="162"/>
      <c r="AO107" s="162"/>
      <c r="AP107" s="163"/>
      <c r="AQ107" s="161">
        <f>VLOOKUP($AC107,'04'!$AC$8:$BH$253,15,FALSE)+VLOOKUP($AC107,'05'!$AC$8:$BH$229,15,FALSE)+VLOOKUP($AC107,'06'!$AC$8:$BP$241,15,FALSE)</f>
        <v>0</v>
      </c>
      <c r="AR107" s="162"/>
      <c r="AS107" s="162"/>
      <c r="AT107" s="163"/>
      <c r="AU107" s="161">
        <f>VLOOKUP($AC107,'04'!$AC$8:$BH$253,19,FALSE)+VLOOKUP($AC107,'05'!$AC$8:$BH$229,19,FALSE)+VLOOKUP($AC107,'06'!$AC$8:$BP$241,19,FALSE)</f>
        <v>0</v>
      </c>
      <c r="AV107" s="162"/>
      <c r="AW107" s="162"/>
      <c r="AX107" s="163"/>
      <c r="AY107" s="161">
        <f>VLOOKUP($AC107,'04'!$AC$8:$BH$253,23,FALSE)+VLOOKUP($AC107,'05'!$AC$8:$BH$229,23,FALSE)+VLOOKUP($AC107,'06'!$AC$8:$BP$241,23,FALSE)</f>
        <v>0</v>
      </c>
      <c r="AZ107" s="162"/>
      <c r="BA107" s="162"/>
      <c r="BB107" s="163"/>
      <c r="BC107" s="161">
        <f>VLOOKUP($AC107,'04'!$AC$8:$BH$253,27,FALSE)+VLOOKUP($AC107,'05'!$AC$8:$BH$229,27,FALSE)+VLOOKUP($AC107,'06'!$AC$8:$BP$241,27,FALSE)</f>
        <v>0</v>
      </c>
      <c r="BD107" s="162"/>
      <c r="BE107" s="162"/>
      <c r="BF107" s="163"/>
      <c r="BG107" s="164" t="str">
        <f t="shared" si="5"/>
        <v>n.é.</v>
      </c>
      <c r="BH107" s="165"/>
    </row>
    <row r="108" spans="1:60" ht="20.100000000000001" customHeight="1" x14ac:dyDescent="0.2">
      <c r="A108" s="227" t="s">
        <v>510</v>
      </c>
      <c r="B108" s="221"/>
      <c r="C108" s="217" t="s">
        <v>17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9"/>
      <c r="AC108" s="206" t="s">
        <v>44</v>
      </c>
      <c r="AD108" s="207"/>
      <c r="AE108" s="161">
        <f>VLOOKUP($AC108,'04'!$AC$8:$BH$253,3,FALSE)+VLOOKUP($AC108,'05'!$AC$8:$BH$229,3,FALSE)+VLOOKUP($AC108,'06'!$AC$8:$BP$241,3,FALSE)</f>
        <v>0</v>
      </c>
      <c r="AF108" s="162"/>
      <c r="AG108" s="162"/>
      <c r="AH108" s="163"/>
      <c r="AI108" s="161">
        <f>VLOOKUP($AC108,'04'!$AC$8:$BH$253,7,FALSE)+VLOOKUP($AC108,'05'!$AC$8:$BH$229,7,FALSE)+VLOOKUP($AC108,'06'!$AC$8:$BP$241,7,FALSE)</f>
        <v>0</v>
      </c>
      <c r="AJ108" s="162"/>
      <c r="AK108" s="162"/>
      <c r="AL108" s="163"/>
      <c r="AM108" s="161">
        <f>VLOOKUP($AC108,'04'!$AC$8:$BH$253,11,FALSE)+VLOOKUP($AC108,'05'!$AC$8:$BH$229,11,FALSE)+VLOOKUP($AC108,'06'!$AC$8:$BP$241,11,FALSE)</f>
        <v>0</v>
      </c>
      <c r="AN108" s="162"/>
      <c r="AO108" s="162"/>
      <c r="AP108" s="163"/>
      <c r="AQ108" s="161">
        <f>VLOOKUP($AC108,'04'!$AC$8:$BH$253,15,FALSE)+VLOOKUP($AC108,'05'!$AC$8:$BH$229,15,FALSE)+VLOOKUP($AC108,'06'!$AC$8:$BP$241,15,FALSE)</f>
        <v>0</v>
      </c>
      <c r="AR108" s="162"/>
      <c r="AS108" s="162"/>
      <c r="AT108" s="163"/>
      <c r="AU108" s="161">
        <f>VLOOKUP($AC108,'04'!$AC$8:$BH$253,19,FALSE)+VLOOKUP($AC108,'05'!$AC$8:$BH$229,19,FALSE)+VLOOKUP($AC108,'06'!$AC$8:$BP$241,19,FALSE)</f>
        <v>0</v>
      </c>
      <c r="AV108" s="162"/>
      <c r="AW108" s="162"/>
      <c r="AX108" s="163"/>
      <c r="AY108" s="161">
        <f>VLOOKUP($AC108,'04'!$AC$8:$BH$253,23,FALSE)+VLOOKUP($AC108,'05'!$AC$8:$BH$229,23,FALSE)+VLOOKUP($AC108,'06'!$AC$8:$BP$241,23,FALSE)</f>
        <v>0</v>
      </c>
      <c r="AZ108" s="162"/>
      <c r="BA108" s="162"/>
      <c r="BB108" s="163"/>
      <c r="BC108" s="161">
        <f>VLOOKUP($AC108,'04'!$AC$8:$BH$253,27,FALSE)+VLOOKUP($AC108,'05'!$AC$8:$BH$229,27,FALSE)+VLOOKUP($AC108,'06'!$AC$8:$BP$241,27,FALSE)</f>
        <v>0</v>
      </c>
      <c r="BD108" s="162"/>
      <c r="BE108" s="162"/>
      <c r="BF108" s="163"/>
      <c r="BG108" s="164" t="str">
        <f t="shared" si="5"/>
        <v>n.é.</v>
      </c>
      <c r="BH108" s="165"/>
    </row>
    <row r="109" spans="1:60" ht="20.100000000000001" customHeight="1" x14ac:dyDescent="0.2">
      <c r="A109" s="227" t="s">
        <v>511</v>
      </c>
      <c r="B109" s="221"/>
      <c r="C109" s="217" t="s">
        <v>21</v>
      </c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9"/>
      <c r="AC109" s="206" t="s">
        <v>43</v>
      </c>
      <c r="AD109" s="207"/>
      <c r="AE109" s="161">
        <f>VLOOKUP($AC109,'04'!$AC$8:$BH$253,3,FALSE)+VLOOKUP($AC109,'05'!$AC$8:$BH$229,3,FALSE)+VLOOKUP($AC109,'06'!$AC$8:$BP$241,3,FALSE)</f>
        <v>0</v>
      </c>
      <c r="AF109" s="162"/>
      <c r="AG109" s="162"/>
      <c r="AH109" s="163"/>
      <c r="AI109" s="161">
        <f>VLOOKUP($AC109,'04'!$AC$8:$BH$253,7,FALSE)+VLOOKUP($AC109,'05'!$AC$8:$BH$229,7,FALSE)+VLOOKUP($AC109,'06'!$AC$8:$BP$241,7,FALSE)</f>
        <v>0</v>
      </c>
      <c r="AJ109" s="162"/>
      <c r="AK109" s="162"/>
      <c r="AL109" s="163"/>
      <c r="AM109" s="161">
        <f>VLOOKUP($AC109,'04'!$AC$8:$BH$253,11,FALSE)+VLOOKUP($AC109,'05'!$AC$8:$BH$229,11,FALSE)+VLOOKUP($AC109,'06'!$AC$8:$BP$241,11,FALSE)</f>
        <v>0</v>
      </c>
      <c r="AN109" s="162"/>
      <c r="AO109" s="162"/>
      <c r="AP109" s="163"/>
      <c r="AQ109" s="161">
        <f>VLOOKUP($AC109,'04'!$AC$8:$BH$253,15,FALSE)+VLOOKUP($AC109,'05'!$AC$8:$BH$229,15,FALSE)+VLOOKUP($AC109,'06'!$AC$8:$BP$241,15,FALSE)</f>
        <v>0</v>
      </c>
      <c r="AR109" s="162"/>
      <c r="AS109" s="162"/>
      <c r="AT109" s="163"/>
      <c r="AU109" s="161">
        <f>VLOOKUP($AC109,'04'!$AC$8:$BH$253,19,FALSE)+VLOOKUP($AC109,'05'!$AC$8:$BH$229,19,FALSE)+VLOOKUP($AC109,'06'!$AC$8:$BP$241,19,FALSE)</f>
        <v>0</v>
      </c>
      <c r="AV109" s="162"/>
      <c r="AW109" s="162"/>
      <c r="AX109" s="163"/>
      <c r="AY109" s="161">
        <f>VLOOKUP($AC109,'04'!$AC$8:$BH$253,23,FALSE)+VLOOKUP($AC109,'05'!$AC$8:$BH$229,23,FALSE)+VLOOKUP($AC109,'06'!$AC$8:$BP$241,23,FALSE)</f>
        <v>0</v>
      </c>
      <c r="AZ109" s="162"/>
      <c r="BA109" s="162"/>
      <c r="BB109" s="163"/>
      <c r="BC109" s="161">
        <f>VLOOKUP($AC109,'04'!$AC$8:$BH$253,27,FALSE)+VLOOKUP($AC109,'05'!$AC$8:$BH$229,27,FALSE)+VLOOKUP($AC109,'06'!$AC$8:$BP$241,27,FALSE)</f>
        <v>0</v>
      </c>
      <c r="BD109" s="162"/>
      <c r="BE109" s="162"/>
      <c r="BF109" s="163"/>
      <c r="BG109" s="164" t="str">
        <f t="shared" si="5"/>
        <v>n.é.</v>
      </c>
      <c r="BH109" s="165"/>
    </row>
    <row r="110" spans="1:60" ht="20.100000000000001" customHeight="1" x14ac:dyDescent="0.2">
      <c r="A110" s="227" t="s">
        <v>512</v>
      </c>
      <c r="B110" s="221"/>
      <c r="C110" s="217" t="s">
        <v>41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9"/>
      <c r="AC110" s="206" t="s">
        <v>42</v>
      </c>
      <c r="AD110" s="207"/>
      <c r="AE110" s="161">
        <f>VLOOKUP($AC110,'04'!$AC$8:$BH$253,3,FALSE)+VLOOKUP($AC110,'05'!$AC$8:$BH$229,3,FALSE)+VLOOKUP($AC110,'06'!$AC$8:$BP$241,3,FALSE)</f>
        <v>0</v>
      </c>
      <c r="AF110" s="162"/>
      <c r="AG110" s="162"/>
      <c r="AH110" s="163"/>
      <c r="AI110" s="161">
        <f>VLOOKUP($AC110,'04'!$AC$8:$BH$253,7,FALSE)+VLOOKUP($AC110,'05'!$AC$8:$BH$229,7,FALSE)+VLOOKUP($AC110,'06'!$AC$8:$BP$241,7,FALSE)</f>
        <v>0</v>
      </c>
      <c r="AJ110" s="162"/>
      <c r="AK110" s="162"/>
      <c r="AL110" s="163"/>
      <c r="AM110" s="161">
        <f>VLOOKUP($AC110,'04'!$AC$8:$BH$253,11,FALSE)+VLOOKUP($AC110,'05'!$AC$8:$BH$229,11,FALSE)+VLOOKUP($AC110,'06'!$AC$8:$BP$241,11,FALSE)</f>
        <v>0</v>
      </c>
      <c r="AN110" s="162"/>
      <c r="AO110" s="162"/>
      <c r="AP110" s="163"/>
      <c r="AQ110" s="161">
        <f>VLOOKUP($AC110,'04'!$AC$8:$BH$253,15,FALSE)+VLOOKUP($AC110,'05'!$AC$8:$BH$229,15,FALSE)+VLOOKUP($AC110,'06'!$AC$8:$BP$241,15,FALSE)</f>
        <v>0</v>
      </c>
      <c r="AR110" s="162"/>
      <c r="AS110" s="162"/>
      <c r="AT110" s="163"/>
      <c r="AU110" s="161">
        <f>VLOOKUP($AC110,'04'!$AC$8:$BH$253,19,FALSE)+VLOOKUP($AC110,'05'!$AC$8:$BH$229,19,FALSE)+VLOOKUP($AC110,'06'!$AC$8:$BP$241,19,FALSE)</f>
        <v>0</v>
      </c>
      <c r="AV110" s="162"/>
      <c r="AW110" s="162"/>
      <c r="AX110" s="163"/>
      <c r="AY110" s="161">
        <f>VLOOKUP($AC110,'04'!$AC$8:$BH$253,23,FALSE)+VLOOKUP($AC110,'05'!$AC$8:$BH$229,23,FALSE)+VLOOKUP($AC110,'06'!$AC$8:$BP$241,23,FALSE)</f>
        <v>0</v>
      </c>
      <c r="AZ110" s="162"/>
      <c r="BA110" s="162"/>
      <c r="BB110" s="163"/>
      <c r="BC110" s="161">
        <f>VLOOKUP($AC110,'04'!$AC$8:$BH$253,27,FALSE)+VLOOKUP($AC110,'05'!$AC$8:$BH$229,27,FALSE)+VLOOKUP($AC110,'06'!$AC$8:$BP$241,27,FALSE)</f>
        <v>0</v>
      </c>
      <c r="BD110" s="162"/>
      <c r="BE110" s="162"/>
      <c r="BF110" s="163"/>
      <c r="BG110" s="164" t="str">
        <f t="shared" si="5"/>
        <v>n.é.</v>
      </c>
      <c r="BH110" s="165"/>
    </row>
    <row r="111" spans="1:60" ht="20.100000000000001" customHeight="1" x14ac:dyDescent="0.2">
      <c r="A111" s="227" t="s">
        <v>513</v>
      </c>
      <c r="B111" s="221"/>
      <c r="C111" s="175" t="s">
        <v>18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7"/>
      <c r="AC111" s="206" t="s">
        <v>40</v>
      </c>
      <c r="AD111" s="207"/>
      <c r="AE111" s="161">
        <f>VLOOKUP($AC111,'04'!$AC$8:$BH$253,3,FALSE)+VLOOKUP($AC111,'05'!$AC$8:$BH$229,3,FALSE)+VLOOKUP($AC111,'06'!$AC$8:$BP$241,3,FALSE)</f>
        <v>201600</v>
      </c>
      <c r="AF111" s="162"/>
      <c r="AG111" s="162"/>
      <c r="AH111" s="163"/>
      <c r="AI111" s="161">
        <f>VLOOKUP($AC111,'04'!$AC$8:$BH$253,7,FALSE)+VLOOKUP($AC111,'05'!$AC$8:$BH$229,7,FALSE)+VLOOKUP($AC111,'06'!$AC$8:$BP$241,7,FALSE)</f>
        <v>401600</v>
      </c>
      <c r="AJ111" s="162"/>
      <c r="AK111" s="162"/>
      <c r="AL111" s="163"/>
      <c r="AM111" s="161">
        <f>VLOOKUP($AC111,'04'!$AC$8:$BH$253,11,FALSE)+VLOOKUP($AC111,'05'!$AC$8:$BH$229,11,FALSE)+VLOOKUP($AC111,'06'!$AC$8:$BP$241,11,FALSE)</f>
        <v>0</v>
      </c>
      <c r="AN111" s="162"/>
      <c r="AO111" s="162"/>
      <c r="AP111" s="163"/>
      <c r="AQ111" s="161">
        <f>VLOOKUP($AC111,'04'!$AC$8:$BH$253,15,FALSE)+VLOOKUP($AC111,'05'!$AC$8:$BH$229,15,FALSE)+VLOOKUP($AC111,'06'!$AC$8:$BP$241,15,FALSE)</f>
        <v>0</v>
      </c>
      <c r="AR111" s="162"/>
      <c r="AS111" s="162"/>
      <c r="AT111" s="163"/>
      <c r="AU111" s="161">
        <f>VLOOKUP($AC111,'04'!$AC$8:$BH$253,19,FALSE)+VLOOKUP($AC111,'05'!$AC$8:$BH$229,19,FALSE)+VLOOKUP($AC111,'06'!$AC$8:$BP$241,19,FALSE)</f>
        <v>0</v>
      </c>
      <c r="AV111" s="162"/>
      <c r="AW111" s="162"/>
      <c r="AX111" s="163"/>
      <c r="AY111" s="161">
        <f>VLOOKUP($AC111,'04'!$AC$8:$BH$253,23,FALSE)+VLOOKUP($AC111,'05'!$AC$8:$BH$229,23,FALSE)+VLOOKUP($AC111,'06'!$AC$8:$BP$241,23,FALSE)</f>
        <v>0</v>
      </c>
      <c r="AZ111" s="162"/>
      <c r="BA111" s="162"/>
      <c r="BB111" s="163"/>
      <c r="BC111" s="161">
        <f>VLOOKUP($AC111,'04'!$AC$8:$BH$253,27,FALSE)+VLOOKUP($AC111,'05'!$AC$8:$BH$229,27,FALSE)+VLOOKUP($AC111,'06'!$AC$8:$BP$241,27,FALSE)</f>
        <v>0</v>
      </c>
      <c r="BD111" s="162"/>
      <c r="BE111" s="162"/>
      <c r="BF111" s="163"/>
      <c r="BG111" s="164">
        <f t="shared" si="5"/>
        <v>0</v>
      </c>
      <c r="BH111" s="165"/>
    </row>
    <row r="112" spans="1:60" ht="20.100000000000001" customHeight="1" x14ac:dyDescent="0.2">
      <c r="A112" s="227" t="s">
        <v>514</v>
      </c>
      <c r="B112" s="221"/>
      <c r="C112" s="175" t="s">
        <v>37</v>
      </c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7"/>
      <c r="AC112" s="206" t="s">
        <v>39</v>
      </c>
      <c r="AD112" s="207"/>
      <c r="AE112" s="161">
        <f>VLOOKUP($AC112,'04'!$AC$8:$BH$253,3,FALSE)+VLOOKUP($AC112,'05'!$AC$8:$BH$229,3,FALSE)+VLOOKUP($AC112,'06'!$AC$8:$BP$241,3,FALSE)</f>
        <v>192000</v>
      </c>
      <c r="AF112" s="162"/>
      <c r="AG112" s="162"/>
      <c r="AH112" s="163"/>
      <c r="AI112" s="161">
        <f>VLOOKUP($AC112,'04'!$AC$8:$BH$253,7,FALSE)+VLOOKUP($AC112,'05'!$AC$8:$BH$229,7,FALSE)+VLOOKUP($AC112,'06'!$AC$8:$BP$241,7,FALSE)</f>
        <v>180000</v>
      </c>
      <c r="AJ112" s="162"/>
      <c r="AK112" s="162"/>
      <c r="AL112" s="163"/>
      <c r="AM112" s="161">
        <f>VLOOKUP($AC112,'04'!$AC$8:$BH$253,11,FALSE)+VLOOKUP($AC112,'05'!$AC$8:$BH$229,11,FALSE)+VLOOKUP($AC112,'06'!$AC$8:$BP$241,11,FALSE)</f>
        <v>0</v>
      </c>
      <c r="AN112" s="162"/>
      <c r="AO112" s="162"/>
      <c r="AP112" s="163"/>
      <c r="AQ112" s="161">
        <f>VLOOKUP($AC112,'04'!$AC$8:$BH$253,15,FALSE)+VLOOKUP($AC112,'05'!$AC$8:$BH$229,15,FALSE)+VLOOKUP($AC112,'06'!$AC$8:$BP$241,15,FALSE)</f>
        <v>0</v>
      </c>
      <c r="AR112" s="162"/>
      <c r="AS112" s="162"/>
      <c r="AT112" s="163"/>
      <c r="AU112" s="161">
        <f>VLOOKUP($AC112,'04'!$AC$8:$BH$253,19,FALSE)+VLOOKUP($AC112,'05'!$AC$8:$BH$229,19,FALSE)+VLOOKUP($AC112,'06'!$AC$8:$BP$241,19,FALSE)</f>
        <v>0</v>
      </c>
      <c r="AV112" s="162"/>
      <c r="AW112" s="162"/>
      <c r="AX112" s="163"/>
      <c r="AY112" s="161">
        <f>VLOOKUP($AC112,'04'!$AC$8:$BH$253,23,FALSE)+VLOOKUP($AC112,'05'!$AC$8:$BH$229,23,FALSE)+VLOOKUP($AC112,'06'!$AC$8:$BP$241,23,FALSE)</f>
        <v>0</v>
      </c>
      <c r="AZ112" s="162"/>
      <c r="BA112" s="162"/>
      <c r="BB112" s="163"/>
      <c r="BC112" s="161">
        <f>VLOOKUP($AC112,'04'!$AC$8:$BH$253,27,FALSE)+VLOOKUP($AC112,'05'!$AC$8:$BH$229,27,FALSE)+VLOOKUP($AC112,'06'!$AC$8:$BP$241,27,FALSE)</f>
        <v>0</v>
      </c>
      <c r="BD112" s="162"/>
      <c r="BE112" s="162"/>
      <c r="BF112" s="163"/>
      <c r="BG112" s="164">
        <f t="shared" si="5"/>
        <v>0</v>
      </c>
      <c r="BH112" s="165"/>
    </row>
    <row r="113" spans="1:60" ht="20.100000000000001" customHeight="1" x14ac:dyDescent="0.2">
      <c r="A113" s="227" t="s">
        <v>515</v>
      </c>
      <c r="B113" s="221"/>
      <c r="C113" s="175" t="s">
        <v>36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7"/>
      <c r="AC113" s="206" t="s">
        <v>38</v>
      </c>
      <c r="AD113" s="207"/>
      <c r="AE113" s="161">
        <f>VLOOKUP($AC113,'04'!$AC$8:$BH$253,3,FALSE)+VLOOKUP($AC113,'05'!$AC$8:$BH$229,3,FALSE)+VLOOKUP($AC113,'06'!$AC$8:$BP$241,3,FALSE)</f>
        <v>0</v>
      </c>
      <c r="AF113" s="162"/>
      <c r="AG113" s="162"/>
      <c r="AH113" s="163"/>
      <c r="AI113" s="161">
        <f>VLOOKUP($AC113,'04'!$AC$8:$BH$253,7,FALSE)+VLOOKUP($AC113,'05'!$AC$8:$BH$229,7,FALSE)+VLOOKUP($AC113,'06'!$AC$8:$BP$241,7,FALSE)</f>
        <v>0</v>
      </c>
      <c r="AJ113" s="162"/>
      <c r="AK113" s="162"/>
      <c r="AL113" s="163"/>
      <c r="AM113" s="161">
        <f>VLOOKUP($AC113,'04'!$AC$8:$BH$253,11,FALSE)+VLOOKUP($AC113,'05'!$AC$8:$BH$229,11,FALSE)+VLOOKUP($AC113,'06'!$AC$8:$BP$241,11,FALSE)</f>
        <v>0</v>
      </c>
      <c r="AN113" s="162"/>
      <c r="AO113" s="162"/>
      <c r="AP113" s="163"/>
      <c r="AQ113" s="161">
        <f>VLOOKUP($AC113,'04'!$AC$8:$BH$253,15,FALSE)+VLOOKUP($AC113,'05'!$AC$8:$BH$229,15,FALSE)+VLOOKUP($AC113,'06'!$AC$8:$BP$241,15,FALSE)</f>
        <v>0</v>
      </c>
      <c r="AR113" s="162"/>
      <c r="AS113" s="162"/>
      <c r="AT113" s="163"/>
      <c r="AU113" s="161">
        <f>VLOOKUP($AC113,'04'!$AC$8:$BH$253,19,FALSE)+VLOOKUP($AC113,'05'!$AC$8:$BH$229,19,FALSE)+VLOOKUP($AC113,'06'!$AC$8:$BP$241,19,FALSE)</f>
        <v>0</v>
      </c>
      <c r="AV113" s="162"/>
      <c r="AW113" s="162"/>
      <c r="AX113" s="163"/>
      <c r="AY113" s="161">
        <f>VLOOKUP($AC113,'04'!$AC$8:$BH$253,23,FALSE)+VLOOKUP($AC113,'05'!$AC$8:$BH$229,23,FALSE)+VLOOKUP($AC113,'06'!$AC$8:$BP$241,23,FALSE)</f>
        <v>0</v>
      </c>
      <c r="AZ113" s="162"/>
      <c r="BA113" s="162"/>
      <c r="BB113" s="163"/>
      <c r="BC113" s="161">
        <f>VLOOKUP($AC113,'04'!$AC$8:$BH$253,27,FALSE)+VLOOKUP($AC113,'05'!$AC$8:$BH$229,27,FALSE)+VLOOKUP($AC113,'06'!$AC$8:$BP$241,27,FALSE)</f>
        <v>0</v>
      </c>
      <c r="BD113" s="162"/>
      <c r="BE113" s="162"/>
      <c r="BF113" s="163"/>
      <c r="BG113" s="164" t="str">
        <f t="shared" si="5"/>
        <v>n.é.</v>
      </c>
      <c r="BH113" s="165"/>
    </row>
    <row r="114" spans="1:60" ht="20.100000000000001" customHeight="1" x14ac:dyDescent="0.2">
      <c r="A114" s="227" t="s">
        <v>516</v>
      </c>
      <c r="B114" s="221"/>
      <c r="C114" s="175" t="s">
        <v>35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7"/>
      <c r="AC114" s="206" t="s">
        <v>34</v>
      </c>
      <c r="AD114" s="207"/>
      <c r="AE114" s="161">
        <f>VLOOKUP($AC114,'04'!$AC$8:$BH$253,3,FALSE)+VLOOKUP($AC114,'05'!$AC$8:$BH$229,3,FALSE)+VLOOKUP($AC114,'06'!$AC$8:$BP$241,3,FALSE)</f>
        <v>0</v>
      </c>
      <c r="AF114" s="162"/>
      <c r="AG114" s="162"/>
      <c r="AH114" s="163"/>
      <c r="AI114" s="161">
        <f>VLOOKUP($AC114,'04'!$AC$8:$BH$253,7,FALSE)+VLOOKUP($AC114,'05'!$AC$8:$BH$229,7,FALSE)+VLOOKUP($AC114,'06'!$AC$8:$BP$241,7,FALSE)</f>
        <v>0</v>
      </c>
      <c r="AJ114" s="162"/>
      <c r="AK114" s="162"/>
      <c r="AL114" s="163"/>
      <c r="AM114" s="161">
        <f>VLOOKUP($AC114,'04'!$AC$8:$BH$253,11,FALSE)+VLOOKUP($AC114,'05'!$AC$8:$BH$229,11,FALSE)+VLOOKUP($AC114,'06'!$AC$8:$BP$241,11,FALSE)</f>
        <v>0</v>
      </c>
      <c r="AN114" s="162"/>
      <c r="AO114" s="162"/>
      <c r="AP114" s="163"/>
      <c r="AQ114" s="161">
        <f>VLOOKUP($AC114,'04'!$AC$8:$BH$253,15,FALSE)+VLOOKUP($AC114,'05'!$AC$8:$BH$229,15,FALSE)+VLOOKUP($AC114,'06'!$AC$8:$BP$241,15,FALSE)</f>
        <v>0</v>
      </c>
      <c r="AR114" s="162"/>
      <c r="AS114" s="162"/>
      <c r="AT114" s="163"/>
      <c r="AU114" s="161">
        <f>VLOOKUP($AC114,'04'!$AC$8:$BH$253,19,FALSE)+VLOOKUP($AC114,'05'!$AC$8:$BH$229,19,FALSE)+VLOOKUP($AC114,'06'!$AC$8:$BP$241,19,FALSE)</f>
        <v>0</v>
      </c>
      <c r="AV114" s="162"/>
      <c r="AW114" s="162"/>
      <c r="AX114" s="163"/>
      <c r="AY114" s="161">
        <f>VLOOKUP($AC114,'04'!$AC$8:$BH$253,23,FALSE)+VLOOKUP($AC114,'05'!$AC$8:$BH$229,23,FALSE)+VLOOKUP($AC114,'06'!$AC$8:$BP$241,23,FALSE)</f>
        <v>0</v>
      </c>
      <c r="AZ114" s="162"/>
      <c r="BA114" s="162"/>
      <c r="BB114" s="163"/>
      <c r="BC114" s="161">
        <f>VLOOKUP($AC114,'04'!$AC$8:$BH$253,27,FALSE)+VLOOKUP($AC114,'05'!$AC$8:$BH$229,27,FALSE)+VLOOKUP($AC114,'06'!$AC$8:$BP$241,27,FALSE)</f>
        <v>0</v>
      </c>
      <c r="BD114" s="162"/>
      <c r="BE114" s="162"/>
      <c r="BF114" s="163"/>
      <c r="BG114" s="164" t="str">
        <f t="shared" si="5"/>
        <v>n.é.</v>
      </c>
      <c r="BH114" s="165"/>
    </row>
    <row r="115" spans="1:60" ht="20.100000000000001" customHeight="1" x14ac:dyDescent="0.2">
      <c r="A115" s="227" t="s">
        <v>517</v>
      </c>
      <c r="B115" s="221"/>
      <c r="C115" s="175" t="s">
        <v>25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7"/>
      <c r="AC115" s="206" t="s">
        <v>33</v>
      </c>
      <c r="AD115" s="207"/>
      <c r="AE115" s="161">
        <f>VLOOKUP($AC115,'04'!$AC$8:$BH$253,3,FALSE)+VLOOKUP($AC115,'05'!$AC$8:$BH$229,3,FALSE)+VLOOKUP($AC115,'06'!$AC$8:$BP$241,3,FALSE)</f>
        <v>0</v>
      </c>
      <c r="AF115" s="162"/>
      <c r="AG115" s="162"/>
      <c r="AH115" s="163"/>
      <c r="AI115" s="161">
        <f>VLOOKUP($AC115,'04'!$AC$8:$BH$253,7,FALSE)+VLOOKUP($AC115,'05'!$AC$8:$BH$229,7,FALSE)+VLOOKUP($AC115,'06'!$AC$8:$BP$241,7,FALSE)</f>
        <v>1077349</v>
      </c>
      <c r="AJ115" s="162"/>
      <c r="AK115" s="162"/>
      <c r="AL115" s="163"/>
      <c r="AM115" s="161">
        <f>VLOOKUP($AC115,'04'!$AC$8:$BH$253,11,FALSE)+VLOOKUP($AC115,'05'!$AC$8:$BH$229,11,FALSE)+VLOOKUP($AC115,'06'!$AC$8:$BP$241,11,FALSE)</f>
        <v>0</v>
      </c>
      <c r="AN115" s="162"/>
      <c r="AO115" s="162"/>
      <c r="AP115" s="163"/>
      <c r="AQ115" s="161">
        <f>VLOOKUP($AC115,'04'!$AC$8:$BH$253,15,FALSE)+VLOOKUP($AC115,'05'!$AC$8:$BH$229,15,FALSE)+VLOOKUP($AC115,'06'!$AC$8:$BP$241,15,FALSE)</f>
        <v>0</v>
      </c>
      <c r="AR115" s="162"/>
      <c r="AS115" s="162"/>
      <c r="AT115" s="163"/>
      <c r="AU115" s="161">
        <f>VLOOKUP($AC115,'04'!$AC$8:$BH$253,19,FALSE)+VLOOKUP($AC115,'05'!$AC$8:$BH$229,19,FALSE)+VLOOKUP($AC115,'06'!$AC$8:$BP$241,19,FALSE)</f>
        <v>0</v>
      </c>
      <c r="AV115" s="162"/>
      <c r="AW115" s="162"/>
      <c r="AX115" s="163"/>
      <c r="AY115" s="161">
        <f>VLOOKUP($AC115,'04'!$AC$8:$BH$253,23,FALSE)+VLOOKUP($AC115,'05'!$AC$8:$BH$229,23,FALSE)+VLOOKUP($AC115,'06'!$AC$8:$BP$241,23,FALSE)</f>
        <v>0</v>
      </c>
      <c r="AZ115" s="162"/>
      <c r="BA115" s="162"/>
      <c r="BB115" s="163"/>
      <c r="BC115" s="161">
        <f>VLOOKUP($AC115,'04'!$AC$8:$BH$253,27,FALSE)+VLOOKUP($AC115,'05'!$AC$8:$BH$229,27,FALSE)+VLOOKUP($AC115,'06'!$AC$8:$BP$241,27,FALSE)</f>
        <v>0</v>
      </c>
      <c r="BD115" s="162"/>
      <c r="BE115" s="162"/>
      <c r="BF115" s="163"/>
      <c r="BG115" s="164">
        <f t="shared" si="5"/>
        <v>0</v>
      </c>
      <c r="BH115" s="165"/>
    </row>
    <row r="116" spans="1:60" ht="20.100000000000001" customHeight="1" x14ac:dyDescent="0.2">
      <c r="A116" s="226" t="s">
        <v>518</v>
      </c>
      <c r="B116" s="222"/>
      <c r="C116" s="228" t="s">
        <v>781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30"/>
      <c r="AC116" s="204" t="s">
        <v>27</v>
      </c>
      <c r="AD116" s="205"/>
      <c r="AE116" s="193">
        <f>SUM(AE103:AH115)</f>
        <v>64277853</v>
      </c>
      <c r="AF116" s="194"/>
      <c r="AG116" s="194"/>
      <c r="AH116" s="195"/>
      <c r="AI116" s="193">
        <f>SUM(AI103:AL115)</f>
        <v>64443337</v>
      </c>
      <c r="AJ116" s="194"/>
      <c r="AK116" s="194"/>
      <c r="AL116" s="195"/>
      <c r="AM116" s="193">
        <f t="shared" ref="AM116" si="6">SUM(AM103:AP115)</f>
        <v>0</v>
      </c>
      <c r="AN116" s="194"/>
      <c r="AO116" s="194"/>
      <c r="AP116" s="195"/>
      <c r="AQ116" s="193">
        <f t="shared" ref="AQ116" si="7">SUM(AQ103:AT115)</f>
        <v>0</v>
      </c>
      <c r="AR116" s="194"/>
      <c r="AS116" s="194"/>
      <c r="AT116" s="195"/>
      <c r="AU116" s="193">
        <f t="shared" ref="AU116" si="8">SUM(AU103:AX115)</f>
        <v>0</v>
      </c>
      <c r="AV116" s="194"/>
      <c r="AW116" s="194"/>
      <c r="AX116" s="195"/>
      <c r="AY116" s="193">
        <f t="shared" ref="AY116" si="9">SUM(AY103:BB115)</f>
        <v>0</v>
      </c>
      <c r="AZ116" s="194"/>
      <c r="BA116" s="194"/>
      <c r="BB116" s="195"/>
      <c r="BC116" s="193">
        <f t="shared" ref="BC116" si="10">SUM(BC103:BF115)</f>
        <v>0</v>
      </c>
      <c r="BD116" s="194"/>
      <c r="BE116" s="194"/>
      <c r="BF116" s="195"/>
      <c r="BG116" s="181">
        <f t="shared" si="5"/>
        <v>0</v>
      </c>
      <c r="BH116" s="182"/>
    </row>
    <row r="117" spans="1:60" ht="20.100000000000001" customHeight="1" x14ac:dyDescent="0.2">
      <c r="A117" s="227" t="s">
        <v>519</v>
      </c>
      <c r="B117" s="221"/>
      <c r="C117" s="175" t="s">
        <v>22</v>
      </c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7"/>
      <c r="AC117" s="206" t="s">
        <v>28</v>
      </c>
      <c r="AD117" s="207"/>
      <c r="AE117" s="161">
        <f>VLOOKUP($AC117,'04'!$AC$8:$BH$253,3,FALSE)+VLOOKUP($AC117,'05'!$AC$8:$BH$229,3,FALSE)+VLOOKUP($AC117,'06'!$AC$8:$BP$241,3,FALSE)</f>
        <v>9093235</v>
      </c>
      <c r="AF117" s="162"/>
      <c r="AG117" s="162"/>
      <c r="AH117" s="163"/>
      <c r="AI117" s="161">
        <f>VLOOKUP($AC117,'04'!$AC$8:$BH$253,7,FALSE)+VLOOKUP($AC117,'05'!$AC$8:$BH$229,7,FALSE)+VLOOKUP($AC117,'06'!$AC$8:$BP$241,7,FALSE)</f>
        <v>9093235</v>
      </c>
      <c r="AJ117" s="162"/>
      <c r="AK117" s="162"/>
      <c r="AL117" s="163"/>
      <c r="AM117" s="161">
        <f>VLOOKUP($AC117,'04'!$AC$8:$BH$253,11,FALSE)+VLOOKUP($AC117,'05'!$AC$8:$BH$229,11,FALSE)+VLOOKUP($AC117,'06'!$AC$8:$BP$241,11,FALSE)</f>
        <v>0</v>
      </c>
      <c r="AN117" s="162"/>
      <c r="AO117" s="162"/>
      <c r="AP117" s="163"/>
      <c r="AQ117" s="161">
        <f>VLOOKUP($AC117,'04'!$AC$8:$BH$253,15,FALSE)+VLOOKUP($AC117,'05'!$AC$8:$BH$229,15,FALSE)+VLOOKUP($AC117,'06'!$AC$8:$BP$241,15,FALSE)</f>
        <v>0</v>
      </c>
      <c r="AR117" s="162"/>
      <c r="AS117" s="162"/>
      <c r="AT117" s="163"/>
      <c r="AU117" s="161">
        <f>VLOOKUP($AC117,'04'!$AC$8:$BH$253,19,FALSE)+VLOOKUP($AC117,'05'!$AC$8:$BH$229,19,FALSE)+VLOOKUP($AC117,'06'!$AC$8:$BP$241,19,FALSE)</f>
        <v>0</v>
      </c>
      <c r="AV117" s="162"/>
      <c r="AW117" s="162"/>
      <c r="AX117" s="163"/>
      <c r="AY117" s="161">
        <f>VLOOKUP($AC117,'04'!$AC$8:$BH$253,23,FALSE)+VLOOKUP($AC117,'05'!$AC$8:$BH$229,23,FALSE)+VLOOKUP($AC117,'06'!$AC$8:$BP$241,23,FALSE)</f>
        <v>0</v>
      </c>
      <c r="AZ117" s="162"/>
      <c r="BA117" s="162"/>
      <c r="BB117" s="163"/>
      <c r="BC117" s="161">
        <f>VLOOKUP($AC117,'04'!$AC$8:$BH$253,27,FALSE)+VLOOKUP($AC117,'05'!$AC$8:$BH$229,27,FALSE)+VLOOKUP($AC117,'06'!$AC$8:$BP$241,27,FALSE)</f>
        <v>0</v>
      </c>
      <c r="BD117" s="162"/>
      <c r="BE117" s="162"/>
      <c r="BF117" s="163"/>
      <c r="BG117" s="164">
        <f t="shared" si="5"/>
        <v>0</v>
      </c>
      <c r="BH117" s="165"/>
    </row>
    <row r="118" spans="1:60" ht="20.100000000000001" customHeight="1" x14ac:dyDescent="0.2">
      <c r="A118" s="227" t="s">
        <v>520</v>
      </c>
      <c r="B118" s="221"/>
      <c r="C118" s="175" t="s">
        <v>426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7"/>
      <c r="AC118" s="206" t="s">
        <v>29</v>
      </c>
      <c r="AD118" s="207"/>
      <c r="AE118" s="161">
        <f>VLOOKUP($AC118,'04'!$AC$8:$BH$253,3,FALSE)+VLOOKUP($AC118,'05'!$AC$8:$BH$229,3,FALSE)+VLOOKUP($AC118,'06'!$AC$8:$BP$241,3,FALSE)</f>
        <v>1464000</v>
      </c>
      <c r="AF118" s="162"/>
      <c r="AG118" s="162"/>
      <c r="AH118" s="163"/>
      <c r="AI118" s="161">
        <f>VLOOKUP($AC118,'04'!$AC$8:$BH$253,7,FALSE)+VLOOKUP($AC118,'05'!$AC$8:$BH$229,7,FALSE)+VLOOKUP($AC118,'06'!$AC$8:$BP$241,7,FALSE)</f>
        <v>1569000</v>
      </c>
      <c r="AJ118" s="162"/>
      <c r="AK118" s="162"/>
      <c r="AL118" s="163"/>
      <c r="AM118" s="161">
        <f>VLOOKUP($AC118,'04'!$AC$8:$BH$253,11,FALSE)+VLOOKUP($AC118,'05'!$AC$8:$BH$229,11,FALSE)+VLOOKUP($AC118,'06'!$AC$8:$BP$241,11,FALSE)</f>
        <v>0</v>
      </c>
      <c r="AN118" s="162"/>
      <c r="AO118" s="162"/>
      <c r="AP118" s="163"/>
      <c r="AQ118" s="161">
        <f>VLOOKUP($AC118,'04'!$AC$8:$BH$253,15,FALSE)+VLOOKUP($AC118,'05'!$AC$8:$BH$229,15,FALSE)+VLOOKUP($AC118,'06'!$AC$8:$BP$241,15,FALSE)</f>
        <v>0</v>
      </c>
      <c r="AR118" s="162"/>
      <c r="AS118" s="162"/>
      <c r="AT118" s="163"/>
      <c r="AU118" s="161">
        <f>VLOOKUP($AC118,'04'!$AC$8:$BH$253,19,FALSE)+VLOOKUP($AC118,'05'!$AC$8:$BH$229,19,FALSE)+VLOOKUP($AC118,'06'!$AC$8:$BP$241,19,FALSE)</f>
        <v>0</v>
      </c>
      <c r="AV118" s="162"/>
      <c r="AW118" s="162"/>
      <c r="AX118" s="163"/>
      <c r="AY118" s="161">
        <f>VLOOKUP($AC118,'04'!$AC$8:$BH$253,23,FALSE)+VLOOKUP($AC118,'05'!$AC$8:$BH$229,23,FALSE)+VLOOKUP($AC118,'06'!$AC$8:$BP$241,23,FALSE)</f>
        <v>0</v>
      </c>
      <c r="AZ118" s="162"/>
      <c r="BA118" s="162"/>
      <c r="BB118" s="163"/>
      <c r="BC118" s="161">
        <f>VLOOKUP($AC118,'04'!$AC$8:$BH$253,27,FALSE)+VLOOKUP($AC118,'05'!$AC$8:$BH$229,27,FALSE)+VLOOKUP($AC118,'06'!$AC$8:$BP$241,27,FALSE)</f>
        <v>0</v>
      </c>
      <c r="BD118" s="162"/>
      <c r="BE118" s="162"/>
      <c r="BF118" s="163"/>
      <c r="BG118" s="164">
        <f t="shared" si="5"/>
        <v>0</v>
      </c>
      <c r="BH118" s="165"/>
    </row>
    <row r="119" spans="1:60" ht="20.100000000000001" customHeight="1" x14ac:dyDescent="0.2">
      <c r="A119" s="227" t="s">
        <v>521</v>
      </c>
      <c r="B119" s="221"/>
      <c r="C119" s="190" t="s">
        <v>23</v>
      </c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2"/>
      <c r="AC119" s="206" t="s">
        <v>30</v>
      </c>
      <c r="AD119" s="207"/>
      <c r="AE119" s="161">
        <f>VLOOKUP($AC119,'04'!$AC$8:$BH$253,3,FALSE)+VLOOKUP($AC119,'05'!$AC$8:$BH$229,3,FALSE)+VLOOKUP($AC119,'06'!$AC$8:$BP$241,3,FALSE)</f>
        <v>330000</v>
      </c>
      <c r="AF119" s="162"/>
      <c r="AG119" s="162"/>
      <c r="AH119" s="163"/>
      <c r="AI119" s="161">
        <f>VLOOKUP($AC119,'04'!$AC$8:$BH$253,7,FALSE)+VLOOKUP($AC119,'05'!$AC$8:$BH$229,7,FALSE)+VLOOKUP($AC119,'06'!$AC$8:$BP$241,7,FALSE)</f>
        <v>780000</v>
      </c>
      <c r="AJ119" s="162"/>
      <c r="AK119" s="162"/>
      <c r="AL119" s="163"/>
      <c r="AM119" s="161">
        <f>VLOOKUP($AC119,'04'!$AC$8:$BH$253,11,FALSE)+VLOOKUP($AC119,'05'!$AC$8:$BH$229,11,FALSE)+VLOOKUP($AC119,'06'!$AC$8:$BP$241,11,FALSE)</f>
        <v>0</v>
      </c>
      <c r="AN119" s="162"/>
      <c r="AO119" s="162"/>
      <c r="AP119" s="163"/>
      <c r="AQ119" s="161">
        <f>VLOOKUP($AC119,'04'!$AC$8:$BH$253,15,FALSE)+VLOOKUP($AC119,'05'!$AC$8:$BH$229,15,FALSE)+VLOOKUP($AC119,'06'!$AC$8:$BP$241,15,FALSE)</f>
        <v>0</v>
      </c>
      <c r="AR119" s="162"/>
      <c r="AS119" s="162"/>
      <c r="AT119" s="163"/>
      <c r="AU119" s="161">
        <f>VLOOKUP($AC119,'04'!$AC$8:$BH$253,19,FALSE)+VLOOKUP($AC119,'05'!$AC$8:$BH$229,19,FALSE)+VLOOKUP($AC119,'06'!$AC$8:$BP$241,19,FALSE)</f>
        <v>0</v>
      </c>
      <c r="AV119" s="162"/>
      <c r="AW119" s="162"/>
      <c r="AX119" s="163"/>
      <c r="AY119" s="161">
        <f>VLOOKUP($AC119,'04'!$AC$8:$BH$253,23,FALSE)+VLOOKUP($AC119,'05'!$AC$8:$BH$229,23,FALSE)+VLOOKUP($AC119,'06'!$AC$8:$BP$241,23,FALSE)</f>
        <v>0</v>
      </c>
      <c r="AZ119" s="162"/>
      <c r="BA119" s="162"/>
      <c r="BB119" s="163"/>
      <c r="BC119" s="161">
        <f>VLOOKUP($AC119,'04'!$AC$8:$BH$253,27,FALSE)+VLOOKUP($AC119,'05'!$AC$8:$BH$229,27,FALSE)+VLOOKUP($AC119,'06'!$AC$8:$BP$241,27,FALSE)</f>
        <v>0</v>
      </c>
      <c r="BD119" s="162"/>
      <c r="BE119" s="162"/>
      <c r="BF119" s="163"/>
      <c r="BG119" s="164">
        <f t="shared" si="5"/>
        <v>0</v>
      </c>
      <c r="BH119" s="165"/>
    </row>
    <row r="120" spans="1:60" ht="20.100000000000001" customHeight="1" x14ac:dyDescent="0.2">
      <c r="A120" s="226" t="s">
        <v>522</v>
      </c>
      <c r="B120" s="222"/>
      <c r="C120" s="196" t="s">
        <v>782</v>
      </c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8"/>
      <c r="AC120" s="204" t="s">
        <v>31</v>
      </c>
      <c r="AD120" s="205"/>
      <c r="AE120" s="193">
        <f>SUM(AE117:AH119)</f>
        <v>10887235</v>
      </c>
      <c r="AF120" s="194"/>
      <c r="AG120" s="194"/>
      <c r="AH120" s="195"/>
      <c r="AI120" s="193">
        <f>SUM(AI117:AL119)</f>
        <v>11442235</v>
      </c>
      <c r="AJ120" s="194"/>
      <c r="AK120" s="194"/>
      <c r="AL120" s="195"/>
      <c r="AM120" s="193">
        <f t="shared" ref="AM120" si="11">SUM(AM117:AP119)</f>
        <v>0</v>
      </c>
      <c r="AN120" s="194"/>
      <c r="AO120" s="194"/>
      <c r="AP120" s="195"/>
      <c r="AQ120" s="193">
        <f t="shared" ref="AQ120" si="12">SUM(AQ117:AT119)</f>
        <v>0</v>
      </c>
      <c r="AR120" s="194"/>
      <c r="AS120" s="194"/>
      <c r="AT120" s="195"/>
      <c r="AU120" s="193">
        <f t="shared" ref="AU120" si="13">SUM(AU117:AX119)</f>
        <v>0</v>
      </c>
      <c r="AV120" s="194"/>
      <c r="AW120" s="194"/>
      <c r="AX120" s="195"/>
      <c r="AY120" s="193">
        <f t="shared" ref="AY120" si="14">SUM(AY117:BB119)</f>
        <v>0</v>
      </c>
      <c r="AZ120" s="194"/>
      <c r="BA120" s="194"/>
      <c r="BB120" s="195"/>
      <c r="BC120" s="193">
        <f t="shared" ref="BC120" si="15">SUM(BC117:BF119)</f>
        <v>0</v>
      </c>
      <c r="BD120" s="194"/>
      <c r="BE120" s="194"/>
      <c r="BF120" s="195"/>
      <c r="BG120" s="181">
        <f t="shared" si="5"/>
        <v>0</v>
      </c>
      <c r="BH120" s="182"/>
    </row>
    <row r="121" spans="1:60" ht="20.100000000000001" customHeight="1" x14ac:dyDescent="0.2">
      <c r="A121" s="226" t="s">
        <v>523</v>
      </c>
      <c r="B121" s="222"/>
      <c r="C121" s="228" t="s">
        <v>783</v>
      </c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30"/>
      <c r="AC121" s="204" t="s">
        <v>32</v>
      </c>
      <c r="AD121" s="205"/>
      <c r="AE121" s="193">
        <f>AE116+AE120</f>
        <v>75165088</v>
      </c>
      <c r="AF121" s="194"/>
      <c r="AG121" s="194"/>
      <c r="AH121" s="195"/>
      <c r="AI121" s="193">
        <f>AI116+AI120</f>
        <v>75885572</v>
      </c>
      <c r="AJ121" s="194"/>
      <c r="AK121" s="194"/>
      <c r="AL121" s="195"/>
      <c r="AM121" s="193">
        <f t="shared" ref="AM121" si="16">AM116+AM120</f>
        <v>0</v>
      </c>
      <c r="AN121" s="194"/>
      <c r="AO121" s="194"/>
      <c r="AP121" s="195"/>
      <c r="AQ121" s="193">
        <f t="shared" ref="AQ121" si="17">AQ116+AQ120</f>
        <v>0</v>
      </c>
      <c r="AR121" s="194"/>
      <c r="AS121" s="194"/>
      <c r="AT121" s="195"/>
      <c r="AU121" s="193">
        <f t="shared" ref="AU121" si="18">AU116+AU120</f>
        <v>0</v>
      </c>
      <c r="AV121" s="194"/>
      <c r="AW121" s="194"/>
      <c r="AX121" s="195"/>
      <c r="AY121" s="193">
        <f t="shared" ref="AY121" si="19">AY116+AY120</f>
        <v>0</v>
      </c>
      <c r="AZ121" s="194"/>
      <c r="BA121" s="194"/>
      <c r="BB121" s="195"/>
      <c r="BC121" s="193">
        <f t="shared" ref="BC121" si="20">BC116+BC120</f>
        <v>0</v>
      </c>
      <c r="BD121" s="194"/>
      <c r="BE121" s="194"/>
      <c r="BF121" s="195"/>
      <c r="BG121" s="181">
        <f t="shared" si="5"/>
        <v>0</v>
      </c>
      <c r="BH121" s="182"/>
    </row>
    <row r="122" spans="1:60" s="2" customFormat="1" ht="20.100000000000001" customHeight="1" x14ac:dyDescent="0.2">
      <c r="A122" s="226" t="s">
        <v>524</v>
      </c>
      <c r="B122" s="222"/>
      <c r="C122" s="196" t="s">
        <v>24</v>
      </c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8"/>
      <c r="AC122" s="204" t="s">
        <v>52</v>
      </c>
      <c r="AD122" s="205"/>
      <c r="AE122" s="193">
        <f>VLOOKUP($AC122,'04'!$AC$8:$BH$253,3,FALSE)+VLOOKUP($AC122,'05'!$AC$8:$BH$229,3,FALSE)+VLOOKUP($AC122,'06'!$AC$8:$BP$241,3,FALSE)</f>
        <v>9556180</v>
      </c>
      <c r="AF122" s="194"/>
      <c r="AG122" s="194"/>
      <c r="AH122" s="195"/>
      <c r="AI122" s="193">
        <f>VLOOKUP($AC122,'04'!$AC$8:$BH$253,7,FALSE)+VLOOKUP($AC122,'05'!$AC$8:$BH$229,7,FALSE)+VLOOKUP($AC122,'06'!$AC$8:$BP$241,7,FALSE)</f>
        <v>9626120</v>
      </c>
      <c r="AJ122" s="194"/>
      <c r="AK122" s="194"/>
      <c r="AL122" s="195"/>
      <c r="AM122" s="193">
        <f>VLOOKUP($AC122,'04'!$AC$8:$BH$253,11,FALSE)+VLOOKUP($AC122,'05'!$AC$8:$BH$229,11,FALSE)+VLOOKUP($AC122,'06'!$AC$8:$BP$241,11,FALSE)</f>
        <v>0</v>
      </c>
      <c r="AN122" s="194"/>
      <c r="AO122" s="194"/>
      <c r="AP122" s="195"/>
      <c r="AQ122" s="193">
        <f>VLOOKUP($AC122,'04'!$AC$8:$BH$253,15,FALSE)+VLOOKUP($AC122,'05'!$AC$8:$BH$229,15,FALSE)+VLOOKUP($AC122,'06'!$AC$8:$BP$241,15,FALSE)</f>
        <v>0</v>
      </c>
      <c r="AR122" s="194"/>
      <c r="AS122" s="194"/>
      <c r="AT122" s="195"/>
      <c r="AU122" s="193">
        <f>VLOOKUP($AC122,'04'!$AC$8:$BH$253,19,FALSE)+VLOOKUP($AC122,'05'!$AC$8:$BH$229,19,FALSE)+VLOOKUP($AC122,'06'!$AC$8:$BP$241,19,FALSE)</f>
        <v>0</v>
      </c>
      <c r="AV122" s="194"/>
      <c r="AW122" s="194"/>
      <c r="AX122" s="195"/>
      <c r="AY122" s="193">
        <f>VLOOKUP($AC122,'04'!$AC$8:$BH$253,23,FALSE)+VLOOKUP($AC122,'05'!$AC$8:$BH$229,23,FALSE)+VLOOKUP($AC122,'06'!$AC$8:$BP$241,23,FALSE)</f>
        <v>0</v>
      </c>
      <c r="AZ122" s="194"/>
      <c r="BA122" s="194"/>
      <c r="BB122" s="195"/>
      <c r="BC122" s="193">
        <f>VLOOKUP($AC122,'04'!$AC$8:$BH$253,27,FALSE)+VLOOKUP($AC122,'05'!$AC$8:$BH$229,27,FALSE)+VLOOKUP($AC122,'06'!$AC$8:$BP$241,27,FALSE)</f>
        <v>0</v>
      </c>
      <c r="BD122" s="194"/>
      <c r="BE122" s="194"/>
      <c r="BF122" s="195"/>
      <c r="BG122" s="181">
        <f t="shared" si="5"/>
        <v>0</v>
      </c>
      <c r="BH122" s="182"/>
    </row>
    <row r="123" spans="1:60" ht="20.100000000000001" customHeight="1" x14ac:dyDescent="0.2">
      <c r="A123" s="227" t="s">
        <v>525</v>
      </c>
      <c r="B123" s="221"/>
      <c r="C123" s="175" t="s">
        <v>63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7"/>
      <c r="AC123" s="206" t="s">
        <v>82</v>
      </c>
      <c r="AD123" s="207"/>
      <c r="AE123" s="161">
        <f>VLOOKUP($AC123,'04'!$AC$8:$BH$253,3,FALSE)+VLOOKUP($AC123,'05'!$AC$8:$BH$229,3,FALSE)+VLOOKUP($AC123,'06'!$AC$8:$BP$241,3,FALSE)</f>
        <v>190000</v>
      </c>
      <c r="AF123" s="162"/>
      <c r="AG123" s="162"/>
      <c r="AH123" s="163"/>
      <c r="AI123" s="161">
        <f>VLOOKUP($AC123,'04'!$AC$8:$BH$253,7,FALSE)+VLOOKUP($AC123,'05'!$AC$8:$BH$229,7,FALSE)+VLOOKUP($AC123,'06'!$AC$8:$BP$241,7,FALSE)</f>
        <v>190000</v>
      </c>
      <c r="AJ123" s="162"/>
      <c r="AK123" s="162"/>
      <c r="AL123" s="163"/>
      <c r="AM123" s="161">
        <f>VLOOKUP($AC123,'04'!$AC$8:$BH$253,11,FALSE)+VLOOKUP($AC123,'05'!$AC$8:$BH$229,11,FALSE)+VLOOKUP($AC123,'06'!$AC$8:$BP$241,11,FALSE)</f>
        <v>0</v>
      </c>
      <c r="AN123" s="162"/>
      <c r="AO123" s="162"/>
      <c r="AP123" s="163"/>
      <c r="AQ123" s="161">
        <f>VLOOKUP($AC123,'04'!$AC$8:$BH$253,15,FALSE)+VLOOKUP($AC123,'05'!$AC$8:$BH$229,15,FALSE)+VLOOKUP($AC123,'06'!$AC$8:$BP$241,15,FALSE)</f>
        <v>0</v>
      </c>
      <c r="AR123" s="162"/>
      <c r="AS123" s="162"/>
      <c r="AT123" s="163"/>
      <c r="AU123" s="161">
        <f>VLOOKUP($AC123,'04'!$AC$8:$BH$253,19,FALSE)+VLOOKUP($AC123,'05'!$AC$8:$BH$229,19,FALSE)+VLOOKUP($AC123,'06'!$AC$8:$BP$241,19,FALSE)</f>
        <v>0</v>
      </c>
      <c r="AV123" s="162"/>
      <c r="AW123" s="162"/>
      <c r="AX123" s="163"/>
      <c r="AY123" s="161">
        <f>VLOOKUP($AC123,'04'!$AC$8:$BH$253,23,FALSE)+VLOOKUP($AC123,'05'!$AC$8:$BH$229,23,FALSE)+VLOOKUP($AC123,'06'!$AC$8:$BP$241,23,FALSE)</f>
        <v>0</v>
      </c>
      <c r="AZ123" s="162"/>
      <c r="BA123" s="162"/>
      <c r="BB123" s="163"/>
      <c r="BC123" s="161">
        <f>VLOOKUP($AC123,'04'!$AC$8:$BH$253,27,FALSE)+VLOOKUP($AC123,'05'!$AC$8:$BH$229,27,FALSE)+VLOOKUP($AC123,'06'!$AC$8:$BP$241,27,FALSE)</f>
        <v>0</v>
      </c>
      <c r="BD123" s="162"/>
      <c r="BE123" s="162"/>
      <c r="BF123" s="163"/>
      <c r="BG123" s="164">
        <f t="shared" si="5"/>
        <v>0</v>
      </c>
      <c r="BH123" s="165"/>
    </row>
    <row r="124" spans="1:60" ht="20.100000000000001" customHeight="1" x14ac:dyDescent="0.2">
      <c r="A124" s="227" t="s">
        <v>526</v>
      </c>
      <c r="B124" s="221"/>
      <c r="C124" s="175" t="s">
        <v>64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7"/>
      <c r="AC124" s="206" t="s">
        <v>83</v>
      </c>
      <c r="AD124" s="207"/>
      <c r="AE124" s="161">
        <f>VLOOKUP($AC124,'04'!$AC$8:$BH$253,3,FALSE)+VLOOKUP($AC124,'05'!$AC$8:$BH$229,3,FALSE)+VLOOKUP($AC124,'06'!$AC$8:$BP$241,3,FALSE)</f>
        <v>20909500</v>
      </c>
      <c r="AF124" s="162"/>
      <c r="AG124" s="162"/>
      <c r="AH124" s="163"/>
      <c r="AI124" s="161">
        <f>VLOOKUP($AC124,'04'!$AC$8:$BH$253,7,FALSE)+VLOOKUP($AC124,'05'!$AC$8:$BH$229,7,FALSE)+VLOOKUP($AC124,'06'!$AC$8:$BP$241,7,FALSE)</f>
        <v>22174000</v>
      </c>
      <c r="AJ124" s="162"/>
      <c r="AK124" s="162"/>
      <c r="AL124" s="163"/>
      <c r="AM124" s="161">
        <f>VLOOKUP($AC124,'04'!$AC$8:$BH$253,11,FALSE)+VLOOKUP($AC124,'05'!$AC$8:$BH$229,11,FALSE)+VLOOKUP($AC124,'06'!$AC$8:$BP$241,11,FALSE)</f>
        <v>0</v>
      </c>
      <c r="AN124" s="162"/>
      <c r="AO124" s="162"/>
      <c r="AP124" s="163"/>
      <c r="AQ124" s="161">
        <f>VLOOKUP($AC124,'04'!$AC$8:$BH$253,15,FALSE)+VLOOKUP($AC124,'05'!$AC$8:$BH$229,15,FALSE)+VLOOKUP($AC124,'06'!$AC$8:$BP$241,15,FALSE)</f>
        <v>0</v>
      </c>
      <c r="AR124" s="162"/>
      <c r="AS124" s="162"/>
      <c r="AT124" s="163"/>
      <c r="AU124" s="161">
        <f>VLOOKUP($AC124,'04'!$AC$8:$BH$253,19,FALSE)+VLOOKUP($AC124,'05'!$AC$8:$BH$229,19,FALSE)+VLOOKUP($AC124,'06'!$AC$8:$BP$241,19,FALSE)</f>
        <v>0</v>
      </c>
      <c r="AV124" s="162"/>
      <c r="AW124" s="162"/>
      <c r="AX124" s="163"/>
      <c r="AY124" s="161">
        <f>VLOOKUP($AC124,'04'!$AC$8:$BH$253,23,FALSE)+VLOOKUP($AC124,'05'!$AC$8:$BH$229,23,FALSE)+VLOOKUP($AC124,'06'!$AC$8:$BP$241,23,FALSE)</f>
        <v>0</v>
      </c>
      <c r="AZ124" s="162"/>
      <c r="BA124" s="162"/>
      <c r="BB124" s="163"/>
      <c r="BC124" s="161">
        <f>VLOOKUP($AC124,'04'!$AC$8:$BH$253,27,FALSE)+VLOOKUP($AC124,'05'!$AC$8:$BH$229,27,FALSE)+VLOOKUP($AC124,'06'!$AC$8:$BP$241,27,FALSE)</f>
        <v>0</v>
      </c>
      <c r="BD124" s="162"/>
      <c r="BE124" s="162"/>
      <c r="BF124" s="163"/>
      <c r="BG124" s="164">
        <f t="shared" si="5"/>
        <v>0</v>
      </c>
      <c r="BH124" s="165"/>
    </row>
    <row r="125" spans="1:60" ht="20.100000000000001" customHeight="1" x14ac:dyDescent="0.2">
      <c r="A125" s="227" t="s">
        <v>527</v>
      </c>
      <c r="B125" s="221"/>
      <c r="C125" s="175" t="s">
        <v>65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7"/>
      <c r="AC125" s="206" t="s">
        <v>84</v>
      </c>
      <c r="AD125" s="207"/>
      <c r="AE125" s="161">
        <f>VLOOKUP($AC125,'04'!$AC$8:$BH$253,3,FALSE)+VLOOKUP($AC125,'05'!$AC$8:$BH$229,3,FALSE)+VLOOKUP($AC125,'06'!$AC$8:$BP$241,3,FALSE)</f>
        <v>0</v>
      </c>
      <c r="AF125" s="162"/>
      <c r="AG125" s="162"/>
      <c r="AH125" s="163"/>
      <c r="AI125" s="161">
        <f>VLOOKUP($AC125,'04'!$AC$8:$BH$253,7,FALSE)+VLOOKUP($AC125,'05'!$AC$8:$BH$229,7,FALSE)+VLOOKUP($AC125,'06'!$AC$8:$BP$241,7,FALSE)</f>
        <v>0</v>
      </c>
      <c r="AJ125" s="162"/>
      <c r="AK125" s="162"/>
      <c r="AL125" s="163"/>
      <c r="AM125" s="161">
        <f>VLOOKUP($AC125,'04'!$AC$8:$BH$253,11,FALSE)+VLOOKUP($AC125,'05'!$AC$8:$BH$229,11,FALSE)+VLOOKUP($AC125,'06'!$AC$8:$BP$241,11,FALSE)</f>
        <v>0</v>
      </c>
      <c r="AN125" s="162"/>
      <c r="AO125" s="162"/>
      <c r="AP125" s="163"/>
      <c r="AQ125" s="161">
        <f>VLOOKUP($AC125,'04'!$AC$8:$BH$253,15,FALSE)+VLOOKUP($AC125,'05'!$AC$8:$BH$229,15,FALSE)+VLOOKUP($AC125,'06'!$AC$8:$BP$241,15,FALSE)</f>
        <v>0</v>
      </c>
      <c r="AR125" s="162"/>
      <c r="AS125" s="162"/>
      <c r="AT125" s="163"/>
      <c r="AU125" s="161">
        <f>VLOOKUP($AC125,'04'!$AC$8:$BH$253,19,FALSE)+VLOOKUP($AC125,'05'!$AC$8:$BH$229,19,FALSE)+VLOOKUP($AC125,'06'!$AC$8:$BP$241,19,FALSE)</f>
        <v>0</v>
      </c>
      <c r="AV125" s="162"/>
      <c r="AW125" s="162"/>
      <c r="AX125" s="163"/>
      <c r="AY125" s="161">
        <f>VLOOKUP($AC125,'04'!$AC$8:$BH$253,23,FALSE)+VLOOKUP($AC125,'05'!$AC$8:$BH$229,23,FALSE)+VLOOKUP($AC125,'06'!$AC$8:$BP$241,23,FALSE)</f>
        <v>0</v>
      </c>
      <c r="AZ125" s="162"/>
      <c r="BA125" s="162"/>
      <c r="BB125" s="163"/>
      <c r="BC125" s="161">
        <f>VLOOKUP($AC125,'04'!$AC$8:$BH$253,27,FALSE)+VLOOKUP($AC125,'05'!$AC$8:$BH$229,27,FALSE)+VLOOKUP($AC125,'06'!$AC$8:$BP$241,27,FALSE)</f>
        <v>0</v>
      </c>
      <c r="BD125" s="162"/>
      <c r="BE125" s="162"/>
      <c r="BF125" s="163"/>
      <c r="BG125" s="164" t="str">
        <f t="shared" si="5"/>
        <v>n.é.</v>
      </c>
      <c r="BH125" s="165"/>
    </row>
    <row r="126" spans="1:60" ht="20.100000000000001" customHeight="1" x14ac:dyDescent="0.2">
      <c r="A126" s="226" t="s">
        <v>528</v>
      </c>
      <c r="B126" s="222"/>
      <c r="C126" s="196" t="s">
        <v>784</v>
      </c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8"/>
      <c r="AC126" s="204" t="s">
        <v>92</v>
      </c>
      <c r="AD126" s="205"/>
      <c r="AE126" s="193">
        <f>SUM(AE123:AH125)</f>
        <v>21099500</v>
      </c>
      <c r="AF126" s="194"/>
      <c r="AG126" s="194"/>
      <c r="AH126" s="195"/>
      <c r="AI126" s="193">
        <f>SUM(AI123:AL125)</f>
        <v>22364000</v>
      </c>
      <c r="AJ126" s="194"/>
      <c r="AK126" s="194"/>
      <c r="AL126" s="195"/>
      <c r="AM126" s="193">
        <f t="shared" ref="AM126" si="21">SUM(AM123:AP125)</f>
        <v>0</v>
      </c>
      <c r="AN126" s="194"/>
      <c r="AO126" s="194"/>
      <c r="AP126" s="195"/>
      <c r="AQ126" s="193">
        <f t="shared" ref="AQ126" si="22">SUM(AQ123:AT125)</f>
        <v>0</v>
      </c>
      <c r="AR126" s="194"/>
      <c r="AS126" s="194"/>
      <c r="AT126" s="195"/>
      <c r="AU126" s="193">
        <f t="shared" ref="AU126" si="23">SUM(AU123:AX125)</f>
        <v>0</v>
      </c>
      <c r="AV126" s="194"/>
      <c r="AW126" s="194"/>
      <c r="AX126" s="195"/>
      <c r="AY126" s="193">
        <f t="shared" ref="AY126" si="24">SUM(AY123:BB125)</f>
        <v>0</v>
      </c>
      <c r="AZ126" s="194"/>
      <c r="BA126" s="194"/>
      <c r="BB126" s="195"/>
      <c r="BC126" s="193">
        <f t="shared" ref="BC126" si="25">SUM(BC123:BF125)</f>
        <v>0</v>
      </c>
      <c r="BD126" s="194"/>
      <c r="BE126" s="194"/>
      <c r="BF126" s="195"/>
      <c r="BG126" s="181">
        <f t="shared" si="5"/>
        <v>0</v>
      </c>
      <c r="BH126" s="182"/>
    </row>
    <row r="127" spans="1:60" ht="20.100000000000001" customHeight="1" x14ac:dyDescent="0.2">
      <c r="A127" s="227" t="s">
        <v>529</v>
      </c>
      <c r="B127" s="221"/>
      <c r="C127" s="175" t="s">
        <v>66</v>
      </c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7"/>
      <c r="AC127" s="206" t="s">
        <v>85</v>
      </c>
      <c r="AD127" s="207"/>
      <c r="AE127" s="161">
        <f>VLOOKUP($AC127,'04'!$AC$8:$BH$253,3,FALSE)+VLOOKUP($AC127,'05'!$AC$8:$BH$229,3,FALSE)+VLOOKUP($AC127,'06'!$AC$8:$BP$241,3,FALSE)</f>
        <v>975000</v>
      </c>
      <c r="AF127" s="162"/>
      <c r="AG127" s="162"/>
      <c r="AH127" s="163"/>
      <c r="AI127" s="161">
        <f>VLOOKUP($AC127,'04'!$AC$8:$BH$253,7,FALSE)+VLOOKUP($AC127,'05'!$AC$8:$BH$229,7,FALSE)+VLOOKUP($AC127,'06'!$AC$8:$BP$241,7,FALSE)</f>
        <v>1416000</v>
      </c>
      <c r="AJ127" s="162"/>
      <c r="AK127" s="162"/>
      <c r="AL127" s="163"/>
      <c r="AM127" s="161">
        <f>VLOOKUP($AC127,'04'!$AC$8:$BH$253,11,FALSE)+VLOOKUP($AC127,'05'!$AC$8:$BH$229,11,FALSE)+VLOOKUP($AC127,'06'!$AC$8:$BP$241,11,FALSE)</f>
        <v>0</v>
      </c>
      <c r="AN127" s="162"/>
      <c r="AO127" s="162"/>
      <c r="AP127" s="163"/>
      <c r="AQ127" s="161">
        <f>VLOOKUP($AC127,'04'!$AC$8:$BH$253,15,FALSE)+VLOOKUP($AC127,'05'!$AC$8:$BH$229,15,FALSE)+VLOOKUP($AC127,'06'!$AC$8:$BP$241,15,FALSE)</f>
        <v>0</v>
      </c>
      <c r="AR127" s="162"/>
      <c r="AS127" s="162"/>
      <c r="AT127" s="163"/>
      <c r="AU127" s="161">
        <f>VLOOKUP($AC127,'04'!$AC$8:$BH$253,19,FALSE)+VLOOKUP($AC127,'05'!$AC$8:$BH$229,19,FALSE)+VLOOKUP($AC127,'06'!$AC$8:$BP$241,19,FALSE)</f>
        <v>0</v>
      </c>
      <c r="AV127" s="162"/>
      <c r="AW127" s="162"/>
      <c r="AX127" s="163"/>
      <c r="AY127" s="161">
        <f>VLOOKUP($AC127,'04'!$AC$8:$BH$253,23,FALSE)+VLOOKUP($AC127,'05'!$AC$8:$BH$229,23,FALSE)+VLOOKUP($AC127,'06'!$AC$8:$BP$241,23,FALSE)</f>
        <v>0</v>
      </c>
      <c r="AZ127" s="162"/>
      <c r="BA127" s="162"/>
      <c r="BB127" s="163"/>
      <c r="BC127" s="161">
        <f>VLOOKUP($AC127,'04'!$AC$8:$BH$253,27,FALSE)+VLOOKUP($AC127,'05'!$AC$8:$BH$229,27,FALSE)+VLOOKUP($AC127,'06'!$AC$8:$BP$241,27,FALSE)</f>
        <v>0</v>
      </c>
      <c r="BD127" s="162"/>
      <c r="BE127" s="162"/>
      <c r="BF127" s="163"/>
      <c r="BG127" s="164">
        <f t="shared" si="5"/>
        <v>0</v>
      </c>
      <c r="BH127" s="165"/>
    </row>
    <row r="128" spans="1:60" ht="20.100000000000001" customHeight="1" x14ac:dyDescent="0.2">
      <c r="A128" s="227" t="s">
        <v>530</v>
      </c>
      <c r="B128" s="221"/>
      <c r="C128" s="175" t="s">
        <v>67</v>
      </c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7"/>
      <c r="AC128" s="206" t="s">
        <v>86</v>
      </c>
      <c r="AD128" s="207"/>
      <c r="AE128" s="161">
        <f>VLOOKUP($AC128,'04'!$AC$8:$BH$253,3,FALSE)+VLOOKUP($AC128,'05'!$AC$8:$BH$229,3,FALSE)+VLOOKUP($AC128,'06'!$AC$8:$BP$241,3,FALSE)</f>
        <v>420000</v>
      </c>
      <c r="AF128" s="162"/>
      <c r="AG128" s="162"/>
      <c r="AH128" s="163"/>
      <c r="AI128" s="161">
        <f>VLOOKUP($AC128,'04'!$AC$8:$BH$253,7,FALSE)+VLOOKUP($AC128,'05'!$AC$8:$BH$229,7,FALSE)+VLOOKUP($AC128,'06'!$AC$8:$BP$241,7,FALSE)</f>
        <v>420000</v>
      </c>
      <c r="AJ128" s="162"/>
      <c r="AK128" s="162"/>
      <c r="AL128" s="163"/>
      <c r="AM128" s="161">
        <f>VLOOKUP($AC128,'04'!$AC$8:$BH$253,11,FALSE)+VLOOKUP($AC128,'05'!$AC$8:$BH$229,11,FALSE)+VLOOKUP($AC128,'06'!$AC$8:$BP$241,11,FALSE)</f>
        <v>0</v>
      </c>
      <c r="AN128" s="162"/>
      <c r="AO128" s="162"/>
      <c r="AP128" s="163"/>
      <c r="AQ128" s="161">
        <f>VLOOKUP($AC128,'04'!$AC$8:$BH$253,15,FALSE)+VLOOKUP($AC128,'05'!$AC$8:$BH$229,15,FALSE)+VLOOKUP($AC128,'06'!$AC$8:$BP$241,15,FALSE)</f>
        <v>0</v>
      </c>
      <c r="AR128" s="162"/>
      <c r="AS128" s="162"/>
      <c r="AT128" s="163"/>
      <c r="AU128" s="161">
        <f>VLOOKUP($AC128,'04'!$AC$8:$BH$253,19,FALSE)+VLOOKUP($AC128,'05'!$AC$8:$BH$229,19,FALSE)+VLOOKUP($AC128,'06'!$AC$8:$BP$241,19,FALSE)</f>
        <v>0</v>
      </c>
      <c r="AV128" s="162"/>
      <c r="AW128" s="162"/>
      <c r="AX128" s="163"/>
      <c r="AY128" s="161">
        <f>VLOOKUP($AC128,'04'!$AC$8:$BH$253,23,FALSE)+VLOOKUP($AC128,'05'!$AC$8:$BH$229,23,FALSE)+VLOOKUP($AC128,'06'!$AC$8:$BP$241,23,FALSE)</f>
        <v>0</v>
      </c>
      <c r="AZ128" s="162"/>
      <c r="BA128" s="162"/>
      <c r="BB128" s="163"/>
      <c r="BC128" s="161">
        <f>VLOOKUP($AC128,'04'!$AC$8:$BH$253,27,FALSE)+VLOOKUP($AC128,'05'!$AC$8:$BH$229,27,FALSE)+VLOOKUP($AC128,'06'!$AC$8:$BP$241,27,FALSE)</f>
        <v>0</v>
      </c>
      <c r="BD128" s="162"/>
      <c r="BE128" s="162"/>
      <c r="BF128" s="163"/>
      <c r="BG128" s="164">
        <f t="shared" si="5"/>
        <v>0</v>
      </c>
      <c r="BH128" s="165"/>
    </row>
    <row r="129" spans="1:60" ht="20.100000000000001" customHeight="1" x14ac:dyDescent="0.2">
      <c r="A129" s="226" t="s">
        <v>531</v>
      </c>
      <c r="B129" s="222"/>
      <c r="C129" s="196" t="s">
        <v>785</v>
      </c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8"/>
      <c r="AC129" s="204" t="s">
        <v>93</v>
      </c>
      <c r="AD129" s="205"/>
      <c r="AE129" s="193">
        <f>SUM(AE127:AH128)</f>
        <v>1395000</v>
      </c>
      <c r="AF129" s="194"/>
      <c r="AG129" s="194"/>
      <c r="AH129" s="195"/>
      <c r="AI129" s="193">
        <f>SUM(AI127:AL128)</f>
        <v>1836000</v>
      </c>
      <c r="AJ129" s="194"/>
      <c r="AK129" s="194"/>
      <c r="AL129" s="195"/>
      <c r="AM129" s="193">
        <f t="shared" ref="AM129" si="26">SUM(AM127:AP128)</f>
        <v>0</v>
      </c>
      <c r="AN129" s="194"/>
      <c r="AO129" s="194"/>
      <c r="AP129" s="195"/>
      <c r="AQ129" s="193">
        <f t="shared" ref="AQ129" si="27">SUM(AQ127:AT128)</f>
        <v>0</v>
      </c>
      <c r="AR129" s="194"/>
      <c r="AS129" s="194"/>
      <c r="AT129" s="195"/>
      <c r="AU129" s="193">
        <f t="shared" ref="AU129" si="28">SUM(AU127:AX128)</f>
        <v>0</v>
      </c>
      <c r="AV129" s="194"/>
      <c r="AW129" s="194"/>
      <c r="AX129" s="195"/>
      <c r="AY129" s="193">
        <f t="shared" ref="AY129" si="29">SUM(AY127:BB128)</f>
        <v>0</v>
      </c>
      <c r="AZ129" s="194"/>
      <c r="BA129" s="194"/>
      <c r="BB129" s="195"/>
      <c r="BC129" s="193">
        <f t="shared" ref="BC129" si="30">SUM(BC127:BF128)</f>
        <v>0</v>
      </c>
      <c r="BD129" s="194"/>
      <c r="BE129" s="194"/>
      <c r="BF129" s="195"/>
      <c r="BG129" s="181">
        <f t="shared" si="5"/>
        <v>0</v>
      </c>
      <c r="BH129" s="182"/>
    </row>
    <row r="130" spans="1:60" ht="20.100000000000001" customHeight="1" x14ac:dyDescent="0.2">
      <c r="A130" s="227" t="s">
        <v>532</v>
      </c>
      <c r="B130" s="221"/>
      <c r="C130" s="175" t="s">
        <v>68</v>
      </c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7"/>
      <c r="AC130" s="206" t="s">
        <v>87</v>
      </c>
      <c r="AD130" s="207"/>
      <c r="AE130" s="161">
        <f>VLOOKUP($AC130,'04'!$AC$8:$BH$253,3,FALSE)+VLOOKUP($AC130,'05'!$AC$8:$BH$229,3,FALSE)+VLOOKUP($AC130,'06'!$AC$8:$BP$241,3,FALSE)</f>
        <v>5290000</v>
      </c>
      <c r="AF130" s="162"/>
      <c r="AG130" s="162"/>
      <c r="AH130" s="163"/>
      <c r="AI130" s="161">
        <f>VLOOKUP($AC130,'04'!$AC$8:$BH$253,7,FALSE)+VLOOKUP($AC130,'05'!$AC$8:$BH$229,7,FALSE)+VLOOKUP($AC130,'06'!$AC$8:$BP$241,7,FALSE)</f>
        <v>7700000</v>
      </c>
      <c r="AJ130" s="162"/>
      <c r="AK130" s="162"/>
      <c r="AL130" s="163"/>
      <c r="AM130" s="161">
        <f>VLOOKUP($AC130,'04'!$AC$8:$BH$253,11,FALSE)+VLOOKUP($AC130,'05'!$AC$8:$BH$229,11,FALSE)+VLOOKUP($AC130,'06'!$AC$8:$BP$241,11,FALSE)</f>
        <v>0</v>
      </c>
      <c r="AN130" s="162"/>
      <c r="AO130" s="162"/>
      <c r="AP130" s="163"/>
      <c r="AQ130" s="161">
        <f>VLOOKUP($AC130,'04'!$AC$8:$BH$253,15,FALSE)+VLOOKUP($AC130,'05'!$AC$8:$BH$229,15,FALSE)+VLOOKUP($AC130,'06'!$AC$8:$BP$241,15,FALSE)</f>
        <v>0</v>
      </c>
      <c r="AR130" s="162"/>
      <c r="AS130" s="162"/>
      <c r="AT130" s="163"/>
      <c r="AU130" s="161">
        <f>VLOOKUP($AC130,'04'!$AC$8:$BH$253,19,FALSE)+VLOOKUP($AC130,'05'!$AC$8:$BH$229,19,FALSE)+VLOOKUP($AC130,'06'!$AC$8:$BP$241,19,FALSE)</f>
        <v>0</v>
      </c>
      <c r="AV130" s="162"/>
      <c r="AW130" s="162"/>
      <c r="AX130" s="163"/>
      <c r="AY130" s="161">
        <f>VLOOKUP($AC130,'04'!$AC$8:$BH$253,23,FALSE)+VLOOKUP($AC130,'05'!$AC$8:$BH$229,23,FALSE)+VLOOKUP($AC130,'06'!$AC$8:$BP$241,23,FALSE)</f>
        <v>0</v>
      </c>
      <c r="AZ130" s="162"/>
      <c r="BA130" s="162"/>
      <c r="BB130" s="163"/>
      <c r="BC130" s="161">
        <f>VLOOKUP($AC130,'04'!$AC$8:$BH$253,27,FALSE)+VLOOKUP($AC130,'05'!$AC$8:$BH$229,27,FALSE)+VLOOKUP($AC130,'06'!$AC$8:$BP$241,27,FALSE)</f>
        <v>0</v>
      </c>
      <c r="BD130" s="162"/>
      <c r="BE130" s="162"/>
      <c r="BF130" s="163"/>
      <c r="BG130" s="164">
        <f t="shared" si="5"/>
        <v>0</v>
      </c>
      <c r="BH130" s="165"/>
    </row>
    <row r="131" spans="1:60" ht="20.100000000000001" customHeight="1" x14ac:dyDescent="0.2">
      <c r="A131" s="227" t="s">
        <v>646</v>
      </c>
      <c r="B131" s="221"/>
      <c r="C131" s="175" t="s">
        <v>69</v>
      </c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7"/>
      <c r="AC131" s="206" t="s">
        <v>88</v>
      </c>
      <c r="AD131" s="207"/>
      <c r="AE131" s="161">
        <f>VLOOKUP($AC131,'04'!$AC$8:$BH$253,3,FALSE)+VLOOKUP($AC131,'05'!$AC$8:$BH$229,3,FALSE)+VLOOKUP($AC131,'06'!$AC$8:$BP$241,3,FALSE)</f>
        <v>1000000</v>
      </c>
      <c r="AF131" s="162"/>
      <c r="AG131" s="162"/>
      <c r="AH131" s="163"/>
      <c r="AI131" s="161">
        <f>VLOOKUP($AC131,'04'!$AC$8:$BH$253,7,FALSE)+VLOOKUP($AC131,'05'!$AC$8:$BH$229,7,FALSE)+VLOOKUP($AC131,'06'!$AC$8:$BP$241,7,FALSE)</f>
        <v>1414049</v>
      </c>
      <c r="AJ131" s="162"/>
      <c r="AK131" s="162"/>
      <c r="AL131" s="163"/>
      <c r="AM131" s="161">
        <f>VLOOKUP($AC131,'04'!$AC$8:$BH$253,11,FALSE)+VLOOKUP($AC131,'05'!$AC$8:$BH$229,11,FALSE)+VLOOKUP($AC131,'06'!$AC$8:$BP$241,11,FALSE)</f>
        <v>0</v>
      </c>
      <c r="AN131" s="162"/>
      <c r="AO131" s="162"/>
      <c r="AP131" s="163"/>
      <c r="AQ131" s="161">
        <f>VLOOKUP($AC131,'04'!$AC$8:$BH$253,15,FALSE)+VLOOKUP($AC131,'05'!$AC$8:$BH$229,15,FALSE)+VLOOKUP($AC131,'06'!$AC$8:$BP$241,15,FALSE)</f>
        <v>0</v>
      </c>
      <c r="AR131" s="162"/>
      <c r="AS131" s="162"/>
      <c r="AT131" s="163"/>
      <c r="AU131" s="161">
        <f>VLOOKUP($AC131,'04'!$AC$8:$BH$253,19,FALSE)+VLOOKUP($AC131,'05'!$AC$8:$BH$229,19,FALSE)+VLOOKUP($AC131,'06'!$AC$8:$BP$241,19,FALSE)</f>
        <v>0</v>
      </c>
      <c r="AV131" s="162"/>
      <c r="AW131" s="162"/>
      <c r="AX131" s="163"/>
      <c r="AY131" s="161">
        <f>VLOOKUP($AC131,'04'!$AC$8:$BH$253,23,FALSE)+VLOOKUP($AC131,'05'!$AC$8:$BH$229,23,FALSE)+VLOOKUP($AC131,'06'!$AC$8:$BP$241,23,FALSE)</f>
        <v>0</v>
      </c>
      <c r="AZ131" s="162"/>
      <c r="BA131" s="162"/>
      <c r="BB131" s="163"/>
      <c r="BC131" s="161">
        <f>VLOOKUP($AC131,'04'!$AC$8:$BH$253,27,FALSE)+VLOOKUP($AC131,'05'!$AC$8:$BH$229,27,FALSE)+VLOOKUP($AC131,'06'!$AC$8:$BP$241,27,FALSE)</f>
        <v>0</v>
      </c>
      <c r="BD131" s="162"/>
      <c r="BE131" s="162"/>
      <c r="BF131" s="163"/>
      <c r="BG131" s="164">
        <f t="shared" si="5"/>
        <v>0</v>
      </c>
      <c r="BH131" s="165"/>
    </row>
    <row r="132" spans="1:60" ht="20.100000000000001" customHeight="1" x14ac:dyDescent="0.2">
      <c r="A132" s="227" t="s">
        <v>647</v>
      </c>
      <c r="B132" s="221"/>
      <c r="C132" s="175" t="s">
        <v>70</v>
      </c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7"/>
      <c r="AC132" s="206" t="s">
        <v>89</v>
      </c>
      <c r="AD132" s="207"/>
      <c r="AE132" s="161">
        <f>VLOOKUP($AC132,'04'!$AC$8:$BH$253,3,FALSE)+VLOOKUP($AC132,'05'!$AC$8:$BH$229,3,FALSE)+VLOOKUP($AC132,'06'!$AC$8:$BP$241,3,FALSE)</f>
        <v>1655000</v>
      </c>
      <c r="AF132" s="162"/>
      <c r="AG132" s="162"/>
      <c r="AH132" s="163"/>
      <c r="AI132" s="161">
        <f>VLOOKUP($AC132,'04'!$AC$8:$BH$253,7,FALSE)+VLOOKUP($AC132,'05'!$AC$8:$BH$229,7,FALSE)+VLOOKUP($AC132,'06'!$AC$8:$BP$241,7,FALSE)</f>
        <v>1655000</v>
      </c>
      <c r="AJ132" s="162"/>
      <c r="AK132" s="162"/>
      <c r="AL132" s="163"/>
      <c r="AM132" s="161">
        <f>VLOOKUP($AC132,'04'!$AC$8:$BH$253,11,FALSE)+VLOOKUP($AC132,'05'!$AC$8:$BH$229,11,FALSE)+VLOOKUP($AC132,'06'!$AC$8:$BP$241,11,FALSE)</f>
        <v>0</v>
      </c>
      <c r="AN132" s="162"/>
      <c r="AO132" s="162"/>
      <c r="AP132" s="163"/>
      <c r="AQ132" s="161">
        <f>VLOOKUP($AC132,'04'!$AC$8:$BH$253,15,FALSE)+VLOOKUP($AC132,'05'!$AC$8:$BH$229,15,FALSE)+VLOOKUP($AC132,'06'!$AC$8:$BP$241,15,FALSE)</f>
        <v>0</v>
      </c>
      <c r="AR132" s="162"/>
      <c r="AS132" s="162"/>
      <c r="AT132" s="163"/>
      <c r="AU132" s="161">
        <f>VLOOKUP($AC132,'04'!$AC$8:$BH$253,19,FALSE)+VLOOKUP($AC132,'05'!$AC$8:$BH$229,19,FALSE)+VLOOKUP($AC132,'06'!$AC$8:$BP$241,19,FALSE)</f>
        <v>0</v>
      </c>
      <c r="AV132" s="162"/>
      <c r="AW132" s="162"/>
      <c r="AX132" s="163"/>
      <c r="AY132" s="161">
        <f>VLOOKUP($AC132,'04'!$AC$8:$BH$253,23,FALSE)+VLOOKUP($AC132,'05'!$AC$8:$BH$229,23,FALSE)+VLOOKUP($AC132,'06'!$AC$8:$BP$241,23,FALSE)</f>
        <v>0</v>
      </c>
      <c r="AZ132" s="162"/>
      <c r="BA132" s="162"/>
      <c r="BB132" s="163"/>
      <c r="BC132" s="161">
        <f>VLOOKUP($AC132,'04'!$AC$8:$BH$253,27,FALSE)+VLOOKUP($AC132,'05'!$AC$8:$BH$229,27,FALSE)+VLOOKUP($AC132,'06'!$AC$8:$BP$241,27,FALSE)</f>
        <v>0</v>
      </c>
      <c r="BD132" s="162"/>
      <c r="BE132" s="162"/>
      <c r="BF132" s="163"/>
      <c r="BG132" s="164">
        <f t="shared" si="5"/>
        <v>0</v>
      </c>
      <c r="BH132" s="165"/>
    </row>
    <row r="133" spans="1:60" ht="20.100000000000001" customHeight="1" x14ac:dyDescent="0.2">
      <c r="A133" s="227" t="s">
        <v>648</v>
      </c>
      <c r="B133" s="221"/>
      <c r="C133" s="175" t="s">
        <v>71</v>
      </c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7"/>
      <c r="AC133" s="206" t="s">
        <v>90</v>
      </c>
      <c r="AD133" s="207"/>
      <c r="AE133" s="161">
        <f>VLOOKUP($AC133,'04'!$AC$8:$BH$253,3,FALSE)+VLOOKUP($AC133,'05'!$AC$8:$BH$229,3,FALSE)+VLOOKUP($AC133,'06'!$AC$8:$BP$241,3,FALSE)</f>
        <v>0</v>
      </c>
      <c r="AF133" s="162"/>
      <c r="AG133" s="162"/>
      <c r="AH133" s="163"/>
      <c r="AI133" s="161">
        <f>VLOOKUP($AC133,'04'!$AC$8:$BH$253,7,FALSE)+VLOOKUP($AC133,'05'!$AC$8:$BH$229,7,FALSE)+VLOOKUP($AC133,'06'!$AC$8:$BP$241,7,FALSE)</f>
        <v>266416</v>
      </c>
      <c r="AJ133" s="162"/>
      <c r="AK133" s="162"/>
      <c r="AL133" s="163"/>
      <c r="AM133" s="161">
        <f>VLOOKUP($AC133,'04'!$AC$8:$BH$253,11,FALSE)+VLOOKUP($AC133,'05'!$AC$8:$BH$229,11,FALSE)+VLOOKUP($AC133,'06'!$AC$8:$BP$241,11,FALSE)</f>
        <v>0</v>
      </c>
      <c r="AN133" s="162"/>
      <c r="AO133" s="162"/>
      <c r="AP133" s="163"/>
      <c r="AQ133" s="161">
        <f>VLOOKUP($AC133,'04'!$AC$8:$BH$253,15,FALSE)+VLOOKUP($AC133,'05'!$AC$8:$BH$229,15,FALSE)+VLOOKUP($AC133,'06'!$AC$8:$BP$241,15,FALSE)</f>
        <v>0</v>
      </c>
      <c r="AR133" s="162"/>
      <c r="AS133" s="162"/>
      <c r="AT133" s="163"/>
      <c r="AU133" s="161">
        <f>VLOOKUP($AC133,'04'!$AC$8:$BH$253,19,FALSE)+VLOOKUP($AC133,'05'!$AC$8:$BH$229,19,FALSE)+VLOOKUP($AC133,'06'!$AC$8:$BP$241,19,FALSE)</f>
        <v>0</v>
      </c>
      <c r="AV133" s="162"/>
      <c r="AW133" s="162"/>
      <c r="AX133" s="163"/>
      <c r="AY133" s="161">
        <f>VLOOKUP($AC133,'04'!$AC$8:$BH$253,23,FALSE)+VLOOKUP($AC133,'05'!$AC$8:$BH$229,23,FALSE)+VLOOKUP($AC133,'06'!$AC$8:$BP$241,23,FALSE)</f>
        <v>0</v>
      </c>
      <c r="AZ133" s="162"/>
      <c r="BA133" s="162"/>
      <c r="BB133" s="163"/>
      <c r="BC133" s="161">
        <f>VLOOKUP($AC133,'04'!$AC$8:$BH$253,27,FALSE)+VLOOKUP($AC133,'05'!$AC$8:$BH$229,27,FALSE)+VLOOKUP($AC133,'06'!$AC$8:$BP$241,27,FALSE)</f>
        <v>0</v>
      </c>
      <c r="BD133" s="162"/>
      <c r="BE133" s="162"/>
      <c r="BF133" s="163"/>
      <c r="BG133" s="164">
        <f t="shared" si="5"/>
        <v>0</v>
      </c>
      <c r="BH133" s="165"/>
    </row>
    <row r="134" spans="1:60" ht="20.100000000000001" customHeight="1" x14ac:dyDescent="0.2">
      <c r="A134" s="227" t="s">
        <v>649</v>
      </c>
      <c r="B134" s="221"/>
      <c r="C134" s="223" t="s">
        <v>72</v>
      </c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5"/>
      <c r="AC134" s="206" t="s">
        <v>91</v>
      </c>
      <c r="AD134" s="207"/>
      <c r="AE134" s="161">
        <f>VLOOKUP($AC134,'04'!$AC$8:$BH$253,3,FALSE)+VLOOKUP($AC134,'05'!$AC$8:$BH$229,3,FALSE)+VLOOKUP($AC134,'06'!$AC$8:$BP$241,3,FALSE)</f>
        <v>1300000</v>
      </c>
      <c r="AF134" s="162"/>
      <c r="AG134" s="162"/>
      <c r="AH134" s="163"/>
      <c r="AI134" s="161">
        <f>VLOOKUP($AC134,'04'!$AC$8:$BH$253,7,FALSE)+VLOOKUP($AC134,'05'!$AC$8:$BH$229,7,FALSE)+VLOOKUP($AC134,'06'!$AC$8:$BP$241,7,FALSE)</f>
        <v>1300000</v>
      </c>
      <c r="AJ134" s="162"/>
      <c r="AK134" s="162"/>
      <c r="AL134" s="163"/>
      <c r="AM134" s="161">
        <f>VLOOKUP($AC134,'04'!$AC$8:$BH$253,11,FALSE)+VLOOKUP($AC134,'05'!$AC$8:$BH$229,11,FALSE)+VLOOKUP($AC134,'06'!$AC$8:$BP$241,11,FALSE)</f>
        <v>0</v>
      </c>
      <c r="AN134" s="162"/>
      <c r="AO134" s="162"/>
      <c r="AP134" s="163"/>
      <c r="AQ134" s="161">
        <f>VLOOKUP($AC134,'04'!$AC$8:$BH$253,15,FALSE)+VLOOKUP($AC134,'05'!$AC$8:$BH$229,15,FALSE)+VLOOKUP($AC134,'06'!$AC$8:$BP$241,15,FALSE)</f>
        <v>0</v>
      </c>
      <c r="AR134" s="162"/>
      <c r="AS134" s="162"/>
      <c r="AT134" s="163"/>
      <c r="AU134" s="161">
        <f>VLOOKUP($AC134,'04'!$AC$8:$BH$253,19,FALSE)+VLOOKUP($AC134,'05'!$AC$8:$BH$229,19,FALSE)+VLOOKUP($AC134,'06'!$AC$8:$BP$241,19,FALSE)</f>
        <v>0</v>
      </c>
      <c r="AV134" s="162"/>
      <c r="AW134" s="162"/>
      <c r="AX134" s="163"/>
      <c r="AY134" s="161">
        <f>VLOOKUP($AC134,'04'!$AC$8:$BH$253,23,FALSE)+VLOOKUP($AC134,'05'!$AC$8:$BH$229,23,FALSE)+VLOOKUP($AC134,'06'!$AC$8:$BP$241,23,FALSE)</f>
        <v>0</v>
      </c>
      <c r="AZ134" s="162"/>
      <c r="BA134" s="162"/>
      <c r="BB134" s="163"/>
      <c r="BC134" s="161">
        <f>VLOOKUP($AC134,'04'!$AC$8:$BH$253,27,FALSE)+VLOOKUP($AC134,'05'!$AC$8:$BH$229,27,FALSE)+VLOOKUP($AC134,'06'!$AC$8:$BP$241,27,FALSE)</f>
        <v>0</v>
      </c>
      <c r="BD134" s="162"/>
      <c r="BE134" s="162"/>
      <c r="BF134" s="163"/>
      <c r="BG134" s="164">
        <f t="shared" si="5"/>
        <v>0</v>
      </c>
      <c r="BH134" s="165"/>
    </row>
    <row r="135" spans="1:60" ht="20.100000000000001" customHeight="1" x14ac:dyDescent="0.2">
      <c r="A135" s="227" t="s">
        <v>650</v>
      </c>
      <c r="B135" s="221"/>
      <c r="C135" s="190" t="s">
        <v>73</v>
      </c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2"/>
      <c r="AC135" s="206" t="s">
        <v>94</v>
      </c>
      <c r="AD135" s="207"/>
      <c r="AE135" s="161">
        <f>VLOOKUP($AC135,'04'!$AC$8:$BH$253,3,FALSE)+VLOOKUP($AC135,'05'!$AC$8:$BH$229,3,FALSE)+VLOOKUP($AC135,'06'!$AC$8:$BP$241,3,FALSE)</f>
        <v>7715000</v>
      </c>
      <c r="AF135" s="162"/>
      <c r="AG135" s="162"/>
      <c r="AH135" s="163"/>
      <c r="AI135" s="161">
        <f>VLOOKUP($AC135,'04'!$AC$8:$BH$253,7,FALSE)+VLOOKUP($AC135,'05'!$AC$8:$BH$229,7,FALSE)+VLOOKUP($AC135,'06'!$AC$8:$BP$241,7,FALSE)</f>
        <v>13835000</v>
      </c>
      <c r="AJ135" s="162"/>
      <c r="AK135" s="162"/>
      <c r="AL135" s="163"/>
      <c r="AM135" s="161">
        <f>VLOOKUP($AC135,'04'!$AC$8:$BH$253,11,FALSE)+VLOOKUP($AC135,'05'!$AC$8:$BH$229,11,FALSE)+VLOOKUP($AC135,'06'!$AC$8:$BP$241,11,FALSE)</f>
        <v>0</v>
      </c>
      <c r="AN135" s="162"/>
      <c r="AO135" s="162"/>
      <c r="AP135" s="163"/>
      <c r="AQ135" s="161">
        <f>VLOOKUP($AC135,'04'!$AC$8:$BH$253,15,FALSE)+VLOOKUP($AC135,'05'!$AC$8:$BH$229,15,FALSE)+VLOOKUP($AC135,'06'!$AC$8:$BP$241,15,FALSE)</f>
        <v>0</v>
      </c>
      <c r="AR135" s="162"/>
      <c r="AS135" s="162"/>
      <c r="AT135" s="163"/>
      <c r="AU135" s="161">
        <f>VLOOKUP($AC135,'04'!$AC$8:$BH$253,19,FALSE)+VLOOKUP($AC135,'05'!$AC$8:$BH$229,19,FALSE)+VLOOKUP($AC135,'06'!$AC$8:$BP$241,19,FALSE)</f>
        <v>0</v>
      </c>
      <c r="AV135" s="162"/>
      <c r="AW135" s="162"/>
      <c r="AX135" s="163"/>
      <c r="AY135" s="161">
        <f>VLOOKUP($AC135,'04'!$AC$8:$BH$253,23,FALSE)+VLOOKUP($AC135,'05'!$AC$8:$BH$229,23,FALSE)+VLOOKUP($AC135,'06'!$AC$8:$BP$241,23,FALSE)</f>
        <v>0</v>
      </c>
      <c r="AZ135" s="162"/>
      <c r="BA135" s="162"/>
      <c r="BB135" s="163"/>
      <c r="BC135" s="161">
        <f>VLOOKUP($AC135,'04'!$AC$8:$BH$253,27,FALSE)+VLOOKUP($AC135,'05'!$AC$8:$BH$229,27,FALSE)+VLOOKUP($AC135,'06'!$AC$8:$BP$241,27,FALSE)</f>
        <v>0</v>
      </c>
      <c r="BD135" s="162"/>
      <c r="BE135" s="162"/>
      <c r="BF135" s="163"/>
      <c r="BG135" s="164">
        <f t="shared" si="5"/>
        <v>0</v>
      </c>
      <c r="BH135" s="165"/>
    </row>
    <row r="136" spans="1:60" ht="20.100000000000001" customHeight="1" x14ac:dyDescent="0.2">
      <c r="A136" s="227" t="s">
        <v>651</v>
      </c>
      <c r="B136" s="221"/>
      <c r="C136" s="175" t="s">
        <v>74</v>
      </c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7"/>
      <c r="AC136" s="206" t="s">
        <v>95</v>
      </c>
      <c r="AD136" s="207"/>
      <c r="AE136" s="161">
        <f>VLOOKUP($AC136,'04'!$AC$8:$BH$253,3,FALSE)+VLOOKUP($AC136,'05'!$AC$8:$BH$229,3,FALSE)+VLOOKUP($AC136,'06'!$AC$8:$BP$241,3,FALSE)</f>
        <v>15624330</v>
      </c>
      <c r="AF136" s="162"/>
      <c r="AG136" s="162"/>
      <c r="AH136" s="163"/>
      <c r="AI136" s="161">
        <f>VLOOKUP($AC136,'04'!$AC$8:$BH$253,7,FALSE)+VLOOKUP($AC136,'05'!$AC$8:$BH$229,7,FALSE)+VLOOKUP($AC136,'06'!$AC$8:$BP$241,7,FALSE)</f>
        <v>15774330</v>
      </c>
      <c r="AJ136" s="162"/>
      <c r="AK136" s="162"/>
      <c r="AL136" s="163"/>
      <c r="AM136" s="161">
        <f>VLOOKUP($AC136,'04'!$AC$8:$BH$253,11,FALSE)+VLOOKUP($AC136,'05'!$AC$8:$BH$229,11,FALSE)+VLOOKUP($AC136,'06'!$AC$8:$BP$241,11,FALSE)</f>
        <v>0</v>
      </c>
      <c r="AN136" s="162"/>
      <c r="AO136" s="162"/>
      <c r="AP136" s="163"/>
      <c r="AQ136" s="161">
        <f>VLOOKUP($AC136,'04'!$AC$8:$BH$253,15,FALSE)+VLOOKUP($AC136,'05'!$AC$8:$BH$229,15,FALSE)+VLOOKUP($AC136,'06'!$AC$8:$BP$241,15,FALSE)</f>
        <v>0</v>
      </c>
      <c r="AR136" s="162"/>
      <c r="AS136" s="162"/>
      <c r="AT136" s="163"/>
      <c r="AU136" s="161">
        <f>VLOOKUP($AC136,'04'!$AC$8:$BH$253,19,FALSE)+VLOOKUP($AC136,'05'!$AC$8:$BH$229,19,FALSE)+VLOOKUP($AC136,'06'!$AC$8:$BP$241,19,FALSE)</f>
        <v>0</v>
      </c>
      <c r="AV136" s="162"/>
      <c r="AW136" s="162"/>
      <c r="AX136" s="163"/>
      <c r="AY136" s="161">
        <f>VLOOKUP($AC136,'04'!$AC$8:$BH$253,23,FALSE)+VLOOKUP($AC136,'05'!$AC$8:$BH$229,23,FALSE)+VLOOKUP($AC136,'06'!$AC$8:$BP$241,23,FALSE)</f>
        <v>0</v>
      </c>
      <c r="AZ136" s="162"/>
      <c r="BA136" s="162"/>
      <c r="BB136" s="163"/>
      <c r="BC136" s="161">
        <f>VLOOKUP($AC136,'04'!$AC$8:$BH$253,27,FALSE)+VLOOKUP($AC136,'05'!$AC$8:$BH$229,27,FALSE)+VLOOKUP($AC136,'06'!$AC$8:$BP$241,27,FALSE)</f>
        <v>0</v>
      </c>
      <c r="BD136" s="162"/>
      <c r="BE136" s="162"/>
      <c r="BF136" s="163"/>
      <c r="BG136" s="164">
        <f t="shared" si="5"/>
        <v>0</v>
      </c>
      <c r="BH136" s="165"/>
    </row>
    <row r="137" spans="1:60" ht="20.100000000000001" customHeight="1" x14ac:dyDescent="0.2">
      <c r="A137" s="226" t="s">
        <v>652</v>
      </c>
      <c r="B137" s="222"/>
      <c r="C137" s="196" t="s">
        <v>786</v>
      </c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8"/>
      <c r="AC137" s="204" t="s">
        <v>96</v>
      </c>
      <c r="AD137" s="205"/>
      <c r="AE137" s="193">
        <f>SUM(AE130:AH136)</f>
        <v>32584330</v>
      </c>
      <c r="AF137" s="194"/>
      <c r="AG137" s="194"/>
      <c r="AH137" s="195"/>
      <c r="AI137" s="193">
        <f>SUM(AI130:AL136)</f>
        <v>41944795</v>
      </c>
      <c r="AJ137" s="194"/>
      <c r="AK137" s="194"/>
      <c r="AL137" s="195"/>
      <c r="AM137" s="193">
        <f t="shared" ref="AM137" si="31">SUM(AM130:AP136)</f>
        <v>0</v>
      </c>
      <c r="AN137" s="194"/>
      <c r="AO137" s="194"/>
      <c r="AP137" s="195"/>
      <c r="AQ137" s="193">
        <f t="shared" ref="AQ137" si="32">SUM(AQ130:AT136)</f>
        <v>0</v>
      </c>
      <c r="AR137" s="194"/>
      <c r="AS137" s="194"/>
      <c r="AT137" s="195"/>
      <c r="AU137" s="193">
        <f t="shared" ref="AU137" si="33">SUM(AU130:AX136)</f>
        <v>0</v>
      </c>
      <c r="AV137" s="194"/>
      <c r="AW137" s="194"/>
      <c r="AX137" s="195"/>
      <c r="AY137" s="193">
        <f t="shared" ref="AY137" si="34">SUM(AY130:BB136)</f>
        <v>0</v>
      </c>
      <c r="AZ137" s="194"/>
      <c r="BA137" s="194"/>
      <c r="BB137" s="195"/>
      <c r="BC137" s="193">
        <f t="shared" ref="BC137" si="35">SUM(BC130:BF136)</f>
        <v>0</v>
      </c>
      <c r="BD137" s="194"/>
      <c r="BE137" s="194"/>
      <c r="BF137" s="195"/>
      <c r="BG137" s="181">
        <f t="shared" si="5"/>
        <v>0</v>
      </c>
      <c r="BH137" s="182"/>
    </row>
    <row r="138" spans="1:60" ht="20.100000000000001" customHeight="1" x14ac:dyDescent="0.2">
      <c r="A138" s="227" t="s">
        <v>653</v>
      </c>
      <c r="B138" s="221"/>
      <c r="C138" s="175" t="s">
        <v>75</v>
      </c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7"/>
      <c r="AC138" s="206" t="s">
        <v>97</v>
      </c>
      <c r="AD138" s="207"/>
      <c r="AE138" s="161">
        <f>VLOOKUP($AC138,'04'!$AC$8:$BH$253,3,FALSE)+VLOOKUP($AC138,'05'!$AC$8:$BH$229,3,FALSE)+VLOOKUP($AC138,'06'!$AC$8:$BP$241,3,FALSE)</f>
        <v>0</v>
      </c>
      <c r="AF138" s="162"/>
      <c r="AG138" s="162"/>
      <c r="AH138" s="163"/>
      <c r="AI138" s="161">
        <f>VLOOKUP($AC138,'04'!$AC$8:$BH$253,7,FALSE)+VLOOKUP($AC138,'05'!$AC$8:$BH$229,7,FALSE)+VLOOKUP($AC138,'06'!$AC$8:$BP$241,7,FALSE)</f>
        <v>0</v>
      </c>
      <c r="AJ138" s="162"/>
      <c r="AK138" s="162"/>
      <c r="AL138" s="163"/>
      <c r="AM138" s="161">
        <f>VLOOKUP($AC138,'04'!$AC$8:$BH$253,11,FALSE)+VLOOKUP($AC138,'05'!$AC$8:$BH$229,11,FALSE)+VLOOKUP($AC138,'06'!$AC$8:$BP$241,11,FALSE)</f>
        <v>0</v>
      </c>
      <c r="AN138" s="162"/>
      <c r="AO138" s="162"/>
      <c r="AP138" s="163"/>
      <c r="AQ138" s="161">
        <f>VLOOKUP($AC138,'04'!$AC$8:$BH$253,15,FALSE)+VLOOKUP($AC138,'05'!$AC$8:$BH$229,15,FALSE)+VLOOKUP($AC138,'06'!$AC$8:$BP$241,15,FALSE)</f>
        <v>0</v>
      </c>
      <c r="AR138" s="162"/>
      <c r="AS138" s="162"/>
      <c r="AT138" s="163"/>
      <c r="AU138" s="161">
        <f>VLOOKUP($AC138,'04'!$AC$8:$BH$253,19,FALSE)+VLOOKUP($AC138,'05'!$AC$8:$BH$229,19,FALSE)+VLOOKUP($AC138,'06'!$AC$8:$BP$241,19,FALSE)</f>
        <v>0</v>
      </c>
      <c r="AV138" s="162"/>
      <c r="AW138" s="162"/>
      <c r="AX138" s="163"/>
      <c r="AY138" s="161">
        <f>VLOOKUP($AC138,'04'!$AC$8:$BH$253,23,FALSE)+VLOOKUP($AC138,'05'!$AC$8:$BH$229,23,FALSE)+VLOOKUP($AC138,'06'!$AC$8:$BP$241,23,FALSE)</f>
        <v>0</v>
      </c>
      <c r="AZ138" s="162"/>
      <c r="BA138" s="162"/>
      <c r="BB138" s="163"/>
      <c r="BC138" s="161">
        <f>VLOOKUP($AC138,'04'!$AC$8:$BH$253,27,FALSE)+VLOOKUP($AC138,'05'!$AC$8:$BH$229,27,FALSE)+VLOOKUP($AC138,'06'!$AC$8:$BP$241,27,FALSE)</f>
        <v>0</v>
      </c>
      <c r="BD138" s="162"/>
      <c r="BE138" s="162"/>
      <c r="BF138" s="163"/>
      <c r="BG138" s="164" t="str">
        <f t="shared" si="5"/>
        <v>n.é.</v>
      </c>
      <c r="BH138" s="165"/>
    </row>
    <row r="139" spans="1:60" ht="20.100000000000001" customHeight="1" x14ac:dyDescent="0.2">
      <c r="A139" s="227" t="s">
        <v>654</v>
      </c>
      <c r="B139" s="221"/>
      <c r="C139" s="175" t="s">
        <v>76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7"/>
      <c r="AC139" s="206" t="s">
        <v>98</v>
      </c>
      <c r="AD139" s="207"/>
      <c r="AE139" s="161">
        <f>VLOOKUP($AC139,'04'!$AC$8:$BH$253,3,FALSE)+VLOOKUP($AC139,'05'!$AC$8:$BH$229,3,FALSE)+VLOOKUP($AC139,'06'!$AC$8:$BP$241,3,FALSE)</f>
        <v>0</v>
      </c>
      <c r="AF139" s="162"/>
      <c r="AG139" s="162"/>
      <c r="AH139" s="163"/>
      <c r="AI139" s="161">
        <f>VLOOKUP($AC139,'04'!$AC$8:$BH$253,7,FALSE)+VLOOKUP($AC139,'05'!$AC$8:$BH$229,7,FALSE)+VLOOKUP($AC139,'06'!$AC$8:$BP$241,7,FALSE)</f>
        <v>0</v>
      </c>
      <c r="AJ139" s="162"/>
      <c r="AK139" s="162"/>
      <c r="AL139" s="163"/>
      <c r="AM139" s="161">
        <f>VLOOKUP($AC139,'04'!$AC$8:$BH$253,11,FALSE)+VLOOKUP($AC139,'05'!$AC$8:$BH$229,11,FALSE)+VLOOKUP($AC139,'06'!$AC$8:$BP$241,11,FALSE)</f>
        <v>0</v>
      </c>
      <c r="AN139" s="162"/>
      <c r="AO139" s="162"/>
      <c r="AP139" s="163"/>
      <c r="AQ139" s="161">
        <f>VLOOKUP($AC139,'04'!$AC$8:$BH$253,15,FALSE)+VLOOKUP($AC139,'05'!$AC$8:$BH$229,15,FALSE)+VLOOKUP($AC139,'06'!$AC$8:$BP$241,15,FALSE)</f>
        <v>0</v>
      </c>
      <c r="AR139" s="162"/>
      <c r="AS139" s="162"/>
      <c r="AT139" s="163"/>
      <c r="AU139" s="161">
        <f>VLOOKUP($AC139,'04'!$AC$8:$BH$253,19,FALSE)+VLOOKUP($AC139,'05'!$AC$8:$BH$229,19,FALSE)+VLOOKUP($AC139,'06'!$AC$8:$BP$241,19,FALSE)</f>
        <v>0</v>
      </c>
      <c r="AV139" s="162"/>
      <c r="AW139" s="162"/>
      <c r="AX139" s="163"/>
      <c r="AY139" s="161">
        <f>VLOOKUP($AC139,'04'!$AC$8:$BH$253,23,FALSE)+VLOOKUP($AC139,'05'!$AC$8:$BH$229,23,FALSE)+VLOOKUP($AC139,'06'!$AC$8:$BP$241,23,FALSE)</f>
        <v>0</v>
      </c>
      <c r="AZ139" s="162"/>
      <c r="BA139" s="162"/>
      <c r="BB139" s="163"/>
      <c r="BC139" s="161">
        <f>VLOOKUP($AC139,'04'!$AC$8:$BH$253,27,FALSE)+VLOOKUP($AC139,'05'!$AC$8:$BH$229,27,FALSE)+VLOOKUP($AC139,'06'!$AC$8:$BP$241,27,FALSE)</f>
        <v>0</v>
      </c>
      <c r="BD139" s="162"/>
      <c r="BE139" s="162"/>
      <c r="BF139" s="163"/>
      <c r="BG139" s="164" t="str">
        <f t="shared" si="5"/>
        <v>n.é.</v>
      </c>
      <c r="BH139" s="165"/>
    </row>
    <row r="140" spans="1:60" ht="20.100000000000001" customHeight="1" x14ac:dyDescent="0.2">
      <c r="A140" s="226" t="s">
        <v>655</v>
      </c>
      <c r="B140" s="222"/>
      <c r="C140" s="196" t="s">
        <v>787</v>
      </c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8"/>
      <c r="AC140" s="204" t="s">
        <v>99</v>
      </c>
      <c r="AD140" s="205"/>
      <c r="AE140" s="193">
        <f>SUM(AE138:AH139)</f>
        <v>0</v>
      </c>
      <c r="AF140" s="194"/>
      <c r="AG140" s="194"/>
      <c r="AH140" s="195"/>
      <c r="AI140" s="193">
        <f>SUM(AI138:AL139)</f>
        <v>0</v>
      </c>
      <c r="AJ140" s="194"/>
      <c r="AK140" s="194"/>
      <c r="AL140" s="195"/>
      <c r="AM140" s="193">
        <f t="shared" ref="AM140" si="36">SUM(AM138:AP139)</f>
        <v>0</v>
      </c>
      <c r="AN140" s="194"/>
      <c r="AO140" s="194"/>
      <c r="AP140" s="195"/>
      <c r="AQ140" s="193">
        <f t="shared" ref="AQ140" si="37">SUM(AQ138:AT139)</f>
        <v>0</v>
      </c>
      <c r="AR140" s="194"/>
      <c r="AS140" s="194"/>
      <c r="AT140" s="195"/>
      <c r="AU140" s="193">
        <f t="shared" ref="AU140" si="38">SUM(AU138:AX139)</f>
        <v>0</v>
      </c>
      <c r="AV140" s="194"/>
      <c r="AW140" s="194"/>
      <c r="AX140" s="195"/>
      <c r="AY140" s="193">
        <f t="shared" ref="AY140" si="39">SUM(AY138:BB139)</f>
        <v>0</v>
      </c>
      <c r="AZ140" s="194"/>
      <c r="BA140" s="194"/>
      <c r="BB140" s="195"/>
      <c r="BC140" s="193">
        <f t="shared" ref="BC140" si="40">SUM(BC138:BF139)</f>
        <v>0</v>
      </c>
      <c r="BD140" s="194"/>
      <c r="BE140" s="194"/>
      <c r="BF140" s="195"/>
      <c r="BG140" s="181" t="str">
        <f t="shared" si="5"/>
        <v>n.é.</v>
      </c>
      <c r="BH140" s="182"/>
    </row>
    <row r="141" spans="1:60" ht="20.100000000000001" customHeight="1" x14ac:dyDescent="0.2">
      <c r="A141" s="173" t="s">
        <v>656</v>
      </c>
      <c r="B141" s="221"/>
      <c r="C141" s="175" t="s">
        <v>77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7"/>
      <c r="AC141" s="206" t="s">
        <v>100</v>
      </c>
      <c r="AD141" s="207"/>
      <c r="AE141" s="161">
        <f>VLOOKUP($AC141,'04'!$AC$8:$BH$253,3,FALSE)+VLOOKUP($AC141,'05'!$AC$8:$BH$229,3,FALSE)+VLOOKUP($AC141,'06'!$AC$8:$BP$241,3,FALSE)</f>
        <v>13477150</v>
      </c>
      <c r="AF141" s="162"/>
      <c r="AG141" s="162"/>
      <c r="AH141" s="163"/>
      <c r="AI141" s="161">
        <f>VLOOKUP($AC141,'04'!$AC$8:$BH$253,7,FALSE)+VLOOKUP($AC141,'05'!$AC$8:$BH$229,7,FALSE)+VLOOKUP($AC141,'06'!$AC$8:$BP$241,7,FALSE)</f>
        <v>13773650</v>
      </c>
      <c r="AJ141" s="162"/>
      <c r="AK141" s="162"/>
      <c r="AL141" s="163"/>
      <c r="AM141" s="161">
        <f>VLOOKUP($AC141,'04'!$AC$8:$BH$253,11,FALSE)+VLOOKUP($AC141,'05'!$AC$8:$BH$229,11,FALSE)+VLOOKUP($AC141,'06'!$AC$8:$BP$241,11,FALSE)</f>
        <v>0</v>
      </c>
      <c r="AN141" s="162"/>
      <c r="AO141" s="162"/>
      <c r="AP141" s="163"/>
      <c r="AQ141" s="161">
        <f>VLOOKUP($AC141,'04'!$AC$8:$BH$253,15,FALSE)+VLOOKUP($AC141,'05'!$AC$8:$BH$229,15,FALSE)+VLOOKUP($AC141,'06'!$AC$8:$BP$241,15,FALSE)</f>
        <v>0</v>
      </c>
      <c r="AR141" s="162"/>
      <c r="AS141" s="162"/>
      <c r="AT141" s="163"/>
      <c r="AU141" s="161">
        <f>VLOOKUP($AC141,'04'!$AC$8:$BH$253,19,FALSE)+VLOOKUP($AC141,'05'!$AC$8:$BH$229,19,FALSE)+VLOOKUP($AC141,'06'!$AC$8:$BP$241,19,FALSE)</f>
        <v>0</v>
      </c>
      <c r="AV141" s="162"/>
      <c r="AW141" s="162"/>
      <c r="AX141" s="163"/>
      <c r="AY141" s="161">
        <f>VLOOKUP($AC141,'04'!$AC$8:$BH$253,23,FALSE)+VLOOKUP($AC141,'05'!$AC$8:$BH$229,23,FALSE)+VLOOKUP($AC141,'06'!$AC$8:$BP$241,23,FALSE)</f>
        <v>0</v>
      </c>
      <c r="AZ141" s="162"/>
      <c r="BA141" s="162"/>
      <c r="BB141" s="163"/>
      <c r="BC141" s="161">
        <f>VLOOKUP($AC141,'04'!$AC$8:$BH$253,27,FALSE)+VLOOKUP($AC141,'05'!$AC$8:$BH$229,27,FALSE)+VLOOKUP($AC141,'06'!$AC$8:$BP$241,27,FALSE)</f>
        <v>0</v>
      </c>
      <c r="BD141" s="162"/>
      <c r="BE141" s="162"/>
      <c r="BF141" s="163"/>
      <c r="BG141" s="164">
        <f t="shared" si="5"/>
        <v>0</v>
      </c>
      <c r="BH141" s="165"/>
    </row>
    <row r="142" spans="1:60" ht="20.100000000000001" customHeight="1" x14ac:dyDescent="0.2">
      <c r="A142" s="173" t="s">
        <v>657</v>
      </c>
      <c r="B142" s="221"/>
      <c r="C142" s="175" t="s">
        <v>78</v>
      </c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7"/>
      <c r="AC142" s="206" t="s">
        <v>101</v>
      </c>
      <c r="AD142" s="207"/>
      <c r="AE142" s="161">
        <f>VLOOKUP($AC142,'04'!$AC$8:$BH$253,3,FALSE)+VLOOKUP($AC142,'05'!$AC$8:$BH$229,3,FALSE)+VLOOKUP($AC142,'06'!$AC$8:$BP$241,3,FALSE)</f>
        <v>2561900</v>
      </c>
      <c r="AF142" s="162"/>
      <c r="AG142" s="162"/>
      <c r="AH142" s="163"/>
      <c r="AI142" s="161">
        <f>VLOOKUP($AC142,'04'!$AC$8:$BH$253,7,FALSE)+VLOOKUP($AC142,'05'!$AC$8:$BH$229,7,FALSE)+VLOOKUP($AC142,'06'!$AC$8:$BP$241,7,FALSE)</f>
        <v>8352780</v>
      </c>
      <c r="AJ142" s="162"/>
      <c r="AK142" s="162"/>
      <c r="AL142" s="163"/>
      <c r="AM142" s="161">
        <f>VLOOKUP($AC142,'04'!$AC$8:$BH$253,11,FALSE)+VLOOKUP($AC142,'05'!$AC$8:$BH$229,11,FALSE)+VLOOKUP($AC142,'06'!$AC$8:$BP$241,11,FALSE)</f>
        <v>0</v>
      </c>
      <c r="AN142" s="162"/>
      <c r="AO142" s="162"/>
      <c r="AP142" s="163"/>
      <c r="AQ142" s="161">
        <f>VLOOKUP($AC142,'04'!$AC$8:$BH$253,15,FALSE)+VLOOKUP($AC142,'05'!$AC$8:$BH$229,15,FALSE)+VLOOKUP($AC142,'06'!$AC$8:$BP$241,15,FALSE)</f>
        <v>0</v>
      </c>
      <c r="AR142" s="162"/>
      <c r="AS142" s="162"/>
      <c r="AT142" s="163"/>
      <c r="AU142" s="161">
        <f>VLOOKUP($AC142,'04'!$AC$8:$BH$253,19,FALSE)+VLOOKUP($AC142,'05'!$AC$8:$BH$229,19,FALSE)+VLOOKUP($AC142,'06'!$AC$8:$BP$241,19,FALSE)</f>
        <v>0</v>
      </c>
      <c r="AV142" s="162"/>
      <c r="AW142" s="162"/>
      <c r="AX142" s="163"/>
      <c r="AY142" s="161">
        <f>VLOOKUP($AC142,'04'!$AC$8:$BH$253,23,FALSE)+VLOOKUP($AC142,'05'!$AC$8:$BH$229,23,FALSE)+VLOOKUP($AC142,'06'!$AC$8:$BP$241,23,FALSE)</f>
        <v>0</v>
      </c>
      <c r="AZ142" s="162"/>
      <c r="BA142" s="162"/>
      <c r="BB142" s="163"/>
      <c r="BC142" s="161">
        <f>VLOOKUP($AC142,'04'!$AC$8:$BH$253,27,FALSE)+VLOOKUP($AC142,'05'!$AC$8:$BH$229,27,FALSE)+VLOOKUP($AC142,'06'!$AC$8:$BP$241,27,FALSE)</f>
        <v>0</v>
      </c>
      <c r="BD142" s="162"/>
      <c r="BE142" s="162"/>
      <c r="BF142" s="163"/>
      <c r="BG142" s="164">
        <f t="shared" si="5"/>
        <v>0</v>
      </c>
      <c r="BH142" s="165"/>
    </row>
    <row r="143" spans="1:60" ht="20.100000000000001" customHeight="1" x14ac:dyDescent="0.2">
      <c r="A143" s="173" t="s">
        <v>658</v>
      </c>
      <c r="B143" s="221"/>
      <c r="C143" s="175" t="s">
        <v>79</v>
      </c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7"/>
      <c r="AC143" s="206" t="s">
        <v>102</v>
      </c>
      <c r="AD143" s="207"/>
      <c r="AE143" s="161">
        <f>VLOOKUP($AC143,'04'!$AC$8:$BH$253,3,FALSE)+VLOOKUP($AC143,'05'!$AC$8:$BH$229,3,FALSE)+VLOOKUP($AC143,'06'!$AC$8:$BP$241,3,FALSE)</f>
        <v>1768647</v>
      </c>
      <c r="AF143" s="162"/>
      <c r="AG143" s="162"/>
      <c r="AH143" s="163"/>
      <c r="AI143" s="161">
        <f>VLOOKUP($AC143,'04'!$AC$8:$BH$253,7,FALSE)+VLOOKUP($AC143,'05'!$AC$8:$BH$229,7,FALSE)+VLOOKUP($AC143,'06'!$AC$8:$BP$241,7,FALSE)</f>
        <v>1771021</v>
      </c>
      <c r="AJ143" s="162"/>
      <c r="AK143" s="162"/>
      <c r="AL143" s="163"/>
      <c r="AM143" s="161">
        <f>VLOOKUP($AC143,'04'!$AC$8:$BH$253,11,FALSE)+VLOOKUP($AC143,'05'!$AC$8:$BH$229,11,FALSE)+VLOOKUP($AC143,'06'!$AC$8:$BP$241,11,FALSE)</f>
        <v>0</v>
      </c>
      <c r="AN143" s="162"/>
      <c r="AO143" s="162"/>
      <c r="AP143" s="163"/>
      <c r="AQ143" s="161">
        <f>VLOOKUP($AC143,'04'!$AC$8:$BH$253,15,FALSE)+VLOOKUP($AC143,'05'!$AC$8:$BH$229,15,FALSE)+VLOOKUP($AC143,'06'!$AC$8:$BP$241,15,FALSE)</f>
        <v>0</v>
      </c>
      <c r="AR143" s="162"/>
      <c r="AS143" s="162"/>
      <c r="AT143" s="163"/>
      <c r="AU143" s="161">
        <f>VLOOKUP($AC143,'04'!$AC$8:$BH$253,19,FALSE)+VLOOKUP($AC143,'05'!$AC$8:$BH$229,19,FALSE)+VLOOKUP($AC143,'06'!$AC$8:$BP$241,19,FALSE)</f>
        <v>0</v>
      </c>
      <c r="AV143" s="162"/>
      <c r="AW143" s="162"/>
      <c r="AX143" s="163"/>
      <c r="AY143" s="161">
        <f>VLOOKUP($AC143,'04'!$AC$8:$BH$253,23,FALSE)+VLOOKUP($AC143,'05'!$AC$8:$BH$229,23,FALSE)+VLOOKUP($AC143,'06'!$AC$8:$BP$241,23,FALSE)</f>
        <v>0</v>
      </c>
      <c r="AZ143" s="162"/>
      <c r="BA143" s="162"/>
      <c r="BB143" s="163"/>
      <c r="BC143" s="161">
        <f>VLOOKUP($AC143,'04'!$AC$8:$BH$253,27,FALSE)+VLOOKUP($AC143,'05'!$AC$8:$BH$229,27,FALSE)+VLOOKUP($AC143,'06'!$AC$8:$BP$241,27,FALSE)</f>
        <v>0</v>
      </c>
      <c r="BD143" s="162"/>
      <c r="BE143" s="162"/>
      <c r="BF143" s="163"/>
      <c r="BG143" s="164">
        <f t="shared" si="5"/>
        <v>0</v>
      </c>
      <c r="BH143" s="165"/>
    </row>
    <row r="144" spans="1:60" ht="20.100000000000001" customHeight="1" x14ac:dyDescent="0.2">
      <c r="A144" s="173" t="s">
        <v>659</v>
      </c>
      <c r="B144" s="221"/>
      <c r="C144" s="175" t="s">
        <v>80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7"/>
      <c r="AC144" s="206" t="s">
        <v>103</v>
      </c>
      <c r="AD144" s="207"/>
      <c r="AE144" s="161">
        <f>VLOOKUP($AC144,'04'!$AC$8:$BH$253,3,FALSE)+VLOOKUP($AC144,'05'!$AC$8:$BH$229,3,FALSE)+VLOOKUP($AC144,'06'!$AC$8:$BP$241,3,FALSE)</f>
        <v>0</v>
      </c>
      <c r="AF144" s="162"/>
      <c r="AG144" s="162"/>
      <c r="AH144" s="163"/>
      <c r="AI144" s="161">
        <f>VLOOKUP($AC144,'04'!$AC$8:$BH$253,7,FALSE)+VLOOKUP($AC144,'05'!$AC$8:$BH$229,7,FALSE)+VLOOKUP($AC144,'06'!$AC$8:$BP$241,7,FALSE)</f>
        <v>0</v>
      </c>
      <c r="AJ144" s="162"/>
      <c r="AK144" s="162"/>
      <c r="AL144" s="163"/>
      <c r="AM144" s="161">
        <f>VLOOKUP($AC144,'04'!$AC$8:$BH$253,11,FALSE)+VLOOKUP($AC144,'05'!$AC$8:$BH$229,11,FALSE)+VLOOKUP($AC144,'06'!$AC$8:$BP$241,11,FALSE)</f>
        <v>0</v>
      </c>
      <c r="AN144" s="162"/>
      <c r="AO144" s="162"/>
      <c r="AP144" s="163"/>
      <c r="AQ144" s="161">
        <f>VLOOKUP($AC144,'04'!$AC$8:$BH$253,15,FALSE)+VLOOKUP($AC144,'05'!$AC$8:$BH$229,15,FALSE)+VLOOKUP($AC144,'06'!$AC$8:$BP$241,15,FALSE)</f>
        <v>0</v>
      </c>
      <c r="AR144" s="162"/>
      <c r="AS144" s="162"/>
      <c r="AT144" s="163"/>
      <c r="AU144" s="161">
        <f>VLOOKUP($AC144,'04'!$AC$8:$BH$253,19,FALSE)+VLOOKUP($AC144,'05'!$AC$8:$BH$229,19,FALSE)+VLOOKUP($AC144,'06'!$AC$8:$BP$241,19,FALSE)</f>
        <v>0</v>
      </c>
      <c r="AV144" s="162"/>
      <c r="AW144" s="162"/>
      <c r="AX144" s="163"/>
      <c r="AY144" s="161">
        <f>VLOOKUP($AC144,'04'!$AC$8:$BH$253,23,FALSE)+VLOOKUP($AC144,'05'!$AC$8:$BH$229,23,FALSE)+VLOOKUP($AC144,'06'!$AC$8:$BP$241,23,FALSE)</f>
        <v>0</v>
      </c>
      <c r="AZ144" s="162"/>
      <c r="BA144" s="162"/>
      <c r="BB144" s="163"/>
      <c r="BC144" s="161">
        <f>VLOOKUP($AC144,'04'!$AC$8:$BH$253,27,FALSE)+VLOOKUP($AC144,'05'!$AC$8:$BH$229,27,FALSE)+VLOOKUP($AC144,'06'!$AC$8:$BP$241,27,FALSE)</f>
        <v>0</v>
      </c>
      <c r="BD144" s="162"/>
      <c r="BE144" s="162"/>
      <c r="BF144" s="163"/>
      <c r="BG144" s="164" t="str">
        <f t="shared" si="5"/>
        <v>n.é.</v>
      </c>
      <c r="BH144" s="165"/>
    </row>
    <row r="145" spans="1:60" ht="20.100000000000001" customHeight="1" x14ac:dyDescent="0.2">
      <c r="A145" s="173" t="s">
        <v>660</v>
      </c>
      <c r="B145" s="221"/>
      <c r="C145" s="175" t="s">
        <v>81</v>
      </c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7"/>
      <c r="AC145" s="206" t="s">
        <v>104</v>
      </c>
      <c r="AD145" s="207"/>
      <c r="AE145" s="161">
        <f>VLOOKUP($AC145,'04'!$AC$8:$BH$253,3,FALSE)+VLOOKUP($AC145,'05'!$AC$8:$BH$229,3,FALSE)+VLOOKUP($AC145,'06'!$AC$8:$BP$241,3,FALSE)</f>
        <v>15500</v>
      </c>
      <c r="AF145" s="162"/>
      <c r="AG145" s="162"/>
      <c r="AH145" s="163"/>
      <c r="AI145" s="161">
        <f>VLOOKUP($AC145,'04'!$AC$8:$BH$253,7,FALSE)+VLOOKUP($AC145,'05'!$AC$8:$BH$229,7,FALSE)+VLOOKUP($AC145,'06'!$AC$8:$BP$241,7,FALSE)</f>
        <v>772238</v>
      </c>
      <c r="AJ145" s="162"/>
      <c r="AK145" s="162"/>
      <c r="AL145" s="163"/>
      <c r="AM145" s="161">
        <f>VLOOKUP($AC145,'04'!$AC$8:$BH$253,11,FALSE)+VLOOKUP($AC145,'05'!$AC$8:$BH$229,11,FALSE)+VLOOKUP($AC145,'06'!$AC$8:$BP$241,11,FALSE)</f>
        <v>0</v>
      </c>
      <c r="AN145" s="162"/>
      <c r="AO145" s="162"/>
      <c r="AP145" s="163"/>
      <c r="AQ145" s="161">
        <f>VLOOKUP($AC145,'04'!$AC$8:$BH$253,15,FALSE)+VLOOKUP($AC145,'05'!$AC$8:$BH$229,15,FALSE)+VLOOKUP($AC145,'06'!$AC$8:$BP$241,15,FALSE)</f>
        <v>0</v>
      </c>
      <c r="AR145" s="162"/>
      <c r="AS145" s="162"/>
      <c r="AT145" s="163"/>
      <c r="AU145" s="161">
        <f>VLOOKUP($AC145,'04'!$AC$8:$BH$253,19,FALSE)+VLOOKUP($AC145,'05'!$AC$8:$BH$229,19,FALSE)+VLOOKUP($AC145,'06'!$AC$8:$BP$241,19,FALSE)</f>
        <v>0</v>
      </c>
      <c r="AV145" s="162"/>
      <c r="AW145" s="162"/>
      <c r="AX145" s="163"/>
      <c r="AY145" s="161">
        <f>VLOOKUP($AC145,'04'!$AC$8:$BH$253,23,FALSE)+VLOOKUP($AC145,'05'!$AC$8:$BH$229,23,FALSE)+VLOOKUP($AC145,'06'!$AC$8:$BP$241,23,FALSE)</f>
        <v>0</v>
      </c>
      <c r="AZ145" s="162"/>
      <c r="BA145" s="162"/>
      <c r="BB145" s="163"/>
      <c r="BC145" s="161">
        <f>VLOOKUP($AC145,'04'!$AC$8:$BH$253,27,FALSE)+VLOOKUP($AC145,'05'!$AC$8:$BH$229,27,FALSE)+VLOOKUP($AC145,'06'!$AC$8:$BP$241,27,FALSE)</f>
        <v>0</v>
      </c>
      <c r="BD145" s="162"/>
      <c r="BE145" s="162"/>
      <c r="BF145" s="163"/>
      <c r="BG145" s="164">
        <f t="shared" si="5"/>
        <v>0</v>
      </c>
      <c r="BH145" s="165"/>
    </row>
    <row r="146" spans="1:60" ht="20.100000000000001" customHeight="1" x14ac:dyDescent="0.2">
      <c r="A146" s="183" t="s">
        <v>661</v>
      </c>
      <c r="B146" s="222"/>
      <c r="C146" s="196" t="s">
        <v>788</v>
      </c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8"/>
      <c r="AC146" s="204" t="s">
        <v>105</v>
      </c>
      <c r="AD146" s="205"/>
      <c r="AE146" s="193">
        <f>SUM(AE141:AH145)</f>
        <v>17823197</v>
      </c>
      <c r="AF146" s="194"/>
      <c r="AG146" s="194"/>
      <c r="AH146" s="195"/>
      <c r="AI146" s="193">
        <f>SUM(AI141:AL145)</f>
        <v>24669689</v>
      </c>
      <c r="AJ146" s="194"/>
      <c r="AK146" s="194"/>
      <c r="AL146" s="195"/>
      <c r="AM146" s="193">
        <f t="shared" ref="AM146" si="41">SUM(AM141:AP145)</f>
        <v>0</v>
      </c>
      <c r="AN146" s="194"/>
      <c r="AO146" s="194"/>
      <c r="AP146" s="195"/>
      <c r="AQ146" s="193">
        <f t="shared" ref="AQ146" si="42">SUM(AQ141:AT145)</f>
        <v>0</v>
      </c>
      <c r="AR146" s="194"/>
      <c r="AS146" s="194"/>
      <c r="AT146" s="195"/>
      <c r="AU146" s="193">
        <f t="shared" ref="AU146" si="43">SUM(AU141:AX145)</f>
        <v>0</v>
      </c>
      <c r="AV146" s="194"/>
      <c r="AW146" s="194"/>
      <c r="AX146" s="195"/>
      <c r="AY146" s="193">
        <f t="shared" ref="AY146" si="44">SUM(AY141:BB145)</f>
        <v>0</v>
      </c>
      <c r="AZ146" s="194"/>
      <c r="BA146" s="194"/>
      <c r="BB146" s="195"/>
      <c r="BC146" s="193">
        <f t="shared" ref="BC146" si="45">SUM(BC141:BF145)</f>
        <v>0</v>
      </c>
      <c r="BD146" s="194"/>
      <c r="BE146" s="194"/>
      <c r="BF146" s="195"/>
      <c r="BG146" s="181">
        <f t="shared" si="5"/>
        <v>0</v>
      </c>
      <c r="BH146" s="182"/>
    </row>
    <row r="147" spans="1:60" ht="20.100000000000001" customHeight="1" x14ac:dyDescent="0.2">
      <c r="A147" s="183" t="s">
        <v>662</v>
      </c>
      <c r="B147" s="222"/>
      <c r="C147" s="196" t="s">
        <v>789</v>
      </c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8"/>
      <c r="AC147" s="204" t="s">
        <v>57</v>
      </c>
      <c r="AD147" s="205"/>
      <c r="AE147" s="193">
        <f>AE126+AE129+AE137+AE140+AE146</f>
        <v>72902027</v>
      </c>
      <c r="AF147" s="194"/>
      <c r="AG147" s="194"/>
      <c r="AH147" s="195"/>
      <c r="AI147" s="193">
        <f>AI126+AI129+AI137+AI140+AI146</f>
        <v>90814484</v>
      </c>
      <c r="AJ147" s="194"/>
      <c r="AK147" s="194"/>
      <c r="AL147" s="195"/>
      <c r="AM147" s="193">
        <f t="shared" ref="AM147" si="46">AM126+AM129+AM137+AM140+AM146</f>
        <v>0</v>
      </c>
      <c r="AN147" s="194"/>
      <c r="AO147" s="194"/>
      <c r="AP147" s="195"/>
      <c r="AQ147" s="193">
        <f t="shared" ref="AQ147" si="47">AQ126+AQ129+AQ137+AQ140+AQ146</f>
        <v>0</v>
      </c>
      <c r="AR147" s="194"/>
      <c r="AS147" s="194"/>
      <c r="AT147" s="195"/>
      <c r="AU147" s="193">
        <f t="shared" ref="AU147" si="48">AU126+AU129+AU137+AU140+AU146</f>
        <v>0</v>
      </c>
      <c r="AV147" s="194"/>
      <c r="AW147" s="194"/>
      <c r="AX147" s="195"/>
      <c r="AY147" s="193">
        <f t="shared" ref="AY147" si="49">AY126+AY129+AY137+AY140+AY146</f>
        <v>0</v>
      </c>
      <c r="AZ147" s="194"/>
      <c r="BA147" s="194"/>
      <c r="BB147" s="195"/>
      <c r="BC147" s="193">
        <f t="shared" ref="BC147" si="50">BC126+BC129+BC137+BC140+BC146</f>
        <v>0</v>
      </c>
      <c r="BD147" s="194"/>
      <c r="BE147" s="194"/>
      <c r="BF147" s="195"/>
      <c r="BG147" s="181">
        <f t="shared" si="5"/>
        <v>0</v>
      </c>
      <c r="BH147" s="182"/>
    </row>
    <row r="148" spans="1:60" ht="20.100000000000001" customHeight="1" x14ac:dyDescent="0.2">
      <c r="A148" s="173" t="s">
        <v>663</v>
      </c>
      <c r="B148" s="221"/>
      <c r="C148" s="175" t="s">
        <v>108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7"/>
      <c r="AC148" s="206" t="s">
        <v>116</v>
      </c>
      <c r="AD148" s="207"/>
      <c r="AE148" s="161">
        <f>VLOOKUP($AC148,'04'!$AC$8:$BH$253,3,FALSE)+VLOOKUP($AC148,'05'!$AC$8:$BH$229,3,FALSE)+VLOOKUP($AC148,'06'!$AC$8:$BP$241,3,FALSE)</f>
        <v>0</v>
      </c>
      <c r="AF148" s="162"/>
      <c r="AG148" s="162"/>
      <c r="AH148" s="163"/>
      <c r="AI148" s="161">
        <f>VLOOKUP($AC148,'04'!$AC$8:$BH$253,7,FALSE)+VLOOKUP($AC148,'05'!$AC$8:$BH$229,7,FALSE)+VLOOKUP($AC148,'06'!$AC$8:$BP$241,7,FALSE)</f>
        <v>0</v>
      </c>
      <c r="AJ148" s="162"/>
      <c r="AK148" s="162"/>
      <c r="AL148" s="163"/>
      <c r="AM148" s="161">
        <f>VLOOKUP($AC148,'04'!$AC$8:$BH$253,11,FALSE)+VLOOKUP($AC148,'05'!$AC$8:$BH$229,11,FALSE)+VLOOKUP($AC148,'06'!$AC$8:$BP$241,11,FALSE)</f>
        <v>0</v>
      </c>
      <c r="AN148" s="162"/>
      <c r="AO148" s="162"/>
      <c r="AP148" s="163"/>
      <c r="AQ148" s="161">
        <f>VLOOKUP($AC148,'04'!$AC$8:$BH$253,15,FALSE)+VLOOKUP($AC148,'05'!$AC$8:$BH$229,15,FALSE)+VLOOKUP($AC148,'06'!$AC$8:$BP$241,15,FALSE)</f>
        <v>0</v>
      </c>
      <c r="AR148" s="162"/>
      <c r="AS148" s="162"/>
      <c r="AT148" s="163"/>
      <c r="AU148" s="161">
        <f>VLOOKUP($AC148,'04'!$AC$8:$BH$253,19,FALSE)+VLOOKUP($AC148,'05'!$AC$8:$BH$229,19,FALSE)+VLOOKUP($AC148,'06'!$AC$8:$BP$241,19,FALSE)</f>
        <v>0</v>
      </c>
      <c r="AV148" s="162"/>
      <c r="AW148" s="162"/>
      <c r="AX148" s="163"/>
      <c r="AY148" s="161">
        <f>VLOOKUP($AC148,'04'!$AC$8:$BH$253,23,FALSE)+VLOOKUP($AC148,'05'!$AC$8:$BH$229,23,FALSE)+VLOOKUP($AC148,'06'!$AC$8:$BP$241,23,FALSE)</f>
        <v>0</v>
      </c>
      <c r="AZ148" s="162"/>
      <c r="BA148" s="162"/>
      <c r="BB148" s="163"/>
      <c r="BC148" s="161">
        <f>VLOOKUP($AC148,'04'!$AC$8:$BH$253,27,FALSE)+VLOOKUP($AC148,'05'!$AC$8:$BH$229,27,FALSE)+VLOOKUP($AC148,'06'!$AC$8:$BP$241,27,FALSE)</f>
        <v>0</v>
      </c>
      <c r="BD148" s="162"/>
      <c r="BE148" s="162"/>
      <c r="BF148" s="163"/>
      <c r="BG148" s="164" t="str">
        <f t="shared" si="5"/>
        <v>n.é.</v>
      </c>
      <c r="BH148" s="165"/>
    </row>
    <row r="149" spans="1:60" ht="20.100000000000001" customHeight="1" x14ac:dyDescent="0.2">
      <c r="A149" s="173" t="s">
        <v>664</v>
      </c>
      <c r="B149" s="221"/>
      <c r="C149" s="175" t="s">
        <v>109</v>
      </c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7"/>
      <c r="AC149" s="206" t="s">
        <v>117</v>
      </c>
      <c r="AD149" s="207"/>
      <c r="AE149" s="161">
        <f>VLOOKUP($AC149,'04'!$AC$8:$BH$253,3,FALSE)+VLOOKUP($AC149,'05'!$AC$8:$BH$229,3,FALSE)+VLOOKUP($AC149,'06'!$AC$8:$BP$241,3,FALSE)</f>
        <v>0</v>
      </c>
      <c r="AF149" s="162"/>
      <c r="AG149" s="162"/>
      <c r="AH149" s="163"/>
      <c r="AI149" s="161">
        <f>VLOOKUP($AC149,'04'!$AC$8:$BH$253,7,FALSE)+VLOOKUP($AC149,'05'!$AC$8:$BH$229,7,FALSE)+VLOOKUP($AC149,'06'!$AC$8:$BP$241,7,FALSE)</f>
        <v>0</v>
      </c>
      <c r="AJ149" s="162"/>
      <c r="AK149" s="162"/>
      <c r="AL149" s="163"/>
      <c r="AM149" s="161">
        <f>VLOOKUP($AC149,'04'!$AC$8:$BH$253,11,FALSE)+VLOOKUP($AC149,'05'!$AC$8:$BH$229,11,FALSE)+VLOOKUP($AC149,'06'!$AC$8:$BP$241,11,FALSE)</f>
        <v>0</v>
      </c>
      <c r="AN149" s="162"/>
      <c r="AO149" s="162"/>
      <c r="AP149" s="163"/>
      <c r="AQ149" s="161">
        <f>VLOOKUP($AC149,'04'!$AC$8:$BH$253,15,FALSE)+VLOOKUP($AC149,'05'!$AC$8:$BH$229,15,FALSE)+VLOOKUP($AC149,'06'!$AC$8:$BP$241,15,FALSE)</f>
        <v>0</v>
      </c>
      <c r="AR149" s="162"/>
      <c r="AS149" s="162"/>
      <c r="AT149" s="163"/>
      <c r="AU149" s="161">
        <f>VLOOKUP($AC149,'04'!$AC$8:$BH$253,19,FALSE)+VLOOKUP($AC149,'05'!$AC$8:$BH$229,19,FALSE)+VLOOKUP($AC149,'06'!$AC$8:$BP$241,19,FALSE)</f>
        <v>0</v>
      </c>
      <c r="AV149" s="162"/>
      <c r="AW149" s="162"/>
      <c r="AX149" s="163"/>
      <c r="AY149" s="161">
        <f>VLOOKUP($AC149,'04'!$AC$8:$BH$253,23,FALSE)+VLOOKUP($AC149,'05'!$AC$8:$BH$229,23,FALSE)+VLOOKUP($AC149,'06'!$AC$8:$BP$241,23,FALSE)</f>
        <v>0</v>
      </c>
      <c r="AZ149" s="162"/>
      <c r="BA149" s="162"/>
      <c r="BB149" s="163"/>
      <c r="BC149" s="161">
        <f>VLOOKUP($AC149,'04'!$AC$8:$BH$253,27,FALSE)+VLOOKUP($AC149,'05'!$AC$8:$BH$229,27,FALSE)+VLOOKUP($AC149,'06'!$AC$8:$BP$241,27,FALSE)</f>
        <v>0</v>
      </c>
      <c r="BD149" s="162"/>
      <c r="BE149" s="162"/>
      <c r="BF149" s="163"/>
      <c r="BG149" s="164" t="str">
        <f t="shared" si="5"/>
        <v>n.é.</v>
      </c>
      <c r="BH149" s="165"/>
    </row>
    <row r="150" spans="1:60" ht="20.100000000000001" customHeight="1" x14ac:dyDescent="0.2">
      <c r="A150" s="173" t="s">
        <v>665</v>
      </c>
      <c r="B150" s="221"/>
      <c r="C150" s="223" t="s">
        <v>110</v>
      </c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5"/>
      <c r="AC150" s="206" t="s">
        <v>118</v>
      </c>
      <c r="AD150" s="207"/>
      <c r="AE150" s="161">
        <f>VLOOKUP($AC150,'04'!$AC$8:$BH$253,3,FALSE)+VLOOKUP($AC150,'05'!$AC$8:$BH$229,3,FALSE)+VLOOKUP($AC150,'06'!$AC$8:$BP$241,3,FALSE)</f>
        <v>0</v>
      </c>
      <c r="AF150" s="162"/>
      <c r="AG150" s="162"/>
      <c r="AH150" s="163"/>
      <c r="AI150" s="161">
        <f>VLOOKUP($AC150,'04'!$AC$8:$BH$253,7,FALSE)+VLOOKUP($AC150,'05'!$AC$8:$BH$229,7,FALSE)+VLOOKUP($AC150,'06'!$AC$8:$BP$241,7,FALSE)</f>
        <v>0</v>
      </c>
      <c r="AJ150" s="162"/>
      <c r="AK150" s="162"/>
      <c r="AL150" s="163"/>
      <c r="AM150" s="161">
        <f>VLOOKUP($AC150,'04'!$AC$8:$BH$253,11,FALSE)+VLOOKUP($AC150,'05'!$AC$8:$BH$229,11,FALSE)+VLOOKUP($AC150,'06'!$AC$8:$BP$241,11,FALSE)</f>
        <v>0</v>
      </c>
      <c r="AN150" s="162"/>
      <c r="AO150" s="162"/>
      <c r="AP150" s="163"/>
      <c r="AQ150" s="161">
        <f>VLOOKUP($AC150,'04'!$AC$8:$BH$253,15,FALSE)+VLOOKUP($AC150,'05'!$AC$8:$BH$229,15,FALSE)+VLOOKUP($AC150,'06'!$AC$8:$BP$241,15,FALSE)</f>
        <v>0</v>
      </c>
      <c r="AR150" s="162"/>
      <c r="AS150" s="162"/>
      <c r="AT150" s="163"/>
      <c r="AU150" s="161">
        <f>VLOOKUP($AC150,'04'!$AC$8:$BH$253,19,FALSE)+VLOOKUP($AC150,'05'!$AC$8:$BH$229,19,FALSE)+VLOOKUP($AC150,'06'!$AC$8:$BP$241,19,FALSE)</f>
        <v>0</v>
      </c>
      <c r="AV150" s="162"/>
      <c r="AW150" s="162"/>
      <c r="AX150" s="163"/>
      <c r="AY150" s="161">
        <f>VLOOKUP($AC150,'04'!$AC$8:$BH$253,23,FALSE)+VLOOKUP($AC150,'05'!$AC$8:$BH$229,23,FALSE)+VLOOKUP($AC150,'06'!$AC$8:$BP$241,23,FALSE)</f>
        <v>0</v>
      </c>
      <c r="AZ150" s="162"/>
      <c r="BA150" s="162"/>
      <c r="BB150" s="163"/>
      <c r="BC150" s="161">
        <f>VLOOKUP($AC150,'04'!$AC$8:$BH$253,27,FALSE)+VLOOKUP($AC150,'05'!$AC$8:$BH$229,27,FALSE)+VLOOKUP($AC150,'06'!$AC$8:$BP$241,27,FALSE)</f>
        <v>0</v>
      </c>
      <c r="BD150" s="162"/>
      <c r="BE150" s="162"/>
      <c r="BF150" s="163"/>
      <c r="BG150" s="164" t="str">
        <f t="shared" si="5"/>
        <v>n.é.</v>
      </c>
      <c r="BH150" s="165"/>
    </row>
    <row r="151" spans="1:60" ht="20.100000000000001" customHeight="1" x14ac:dyDescent="0.2">
      <c r="A151" s="173" t="s">
        <v>666</v>
      </c>
      <c r="B151" s="221"/>
      <c r="C151" s="223" t="s">
        <v>111</v>
      </c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5"/>
      <c r="AC151" s="206" t="s">
        <v>119</v>
      </c>
      <c r="AD151" s="207"/>
      <c r="AE151" s="161">
        <f>VLOOKUP($AC151,'04'!$AC$8:$BH$253,3,FALSE)+VLOOKUP($AC151,'05'!$AC$8:$BH$229,3,FALSE)+VLOOKUP($AC151,'06'!$AC$8:$BP$241,3,FALSE)</f>
        <v>0</v>
      </c>
      <c r="AF151" s="162"/>
      <c r="AG151" s="162"/>
      <c r="AH151" s="163"/>
      <c r="AI151" s="161">
        <f>VLOOKUP($AC151,'04'!$AC$8:$BH$253,7,FALSE)+VLOOKUP($AC151,'05'!$AC$8:$BH$229,7,FALSE)+VLOOKUP($AC151,'06'!$AC$8:$BP$241,7,FALSE)</f>
        <v>0</v>
      </c>
      <c r="AJ151" s="162"/>
      <c r="AK151" s="162"/>
      <c r="AL151" s="163"/>
      <c r="AM151" s="161">
        <f>VLOOKUP($AC151,'04'!$AC$8:$BH$253,11,FALSE)+VLOOKUP($AC151,'05'!$AC$8:$BH$229,11,FALSE)+VLOOKUP($AC151,'06'!$AC$8:$BP$241,11,FALSE)</f>
        <v>0</v>
      </c>
      <c r="AN151" s="162"/>
      <c r="AO151" s="162"/>
      <c r="AP151" s="163"/>
      <c r="AQ151" s="161">
        <f>VLOOKUP($AC151,'04'!$AC$8:$BH$253,15,FALSE)+VLOOKUP($AC151,'05'!$AC$8:$BH$229,15,FALSE)+VLOOKUP($AC151,'06'!$AC$8:$BP$241,15,FALSE)</f>
        <v>0</v>
      </c>
      <c r="AR151" s="162"/>
      <c r="AS151" s="162"/>
      <c r="AT151" s="163"/>
      <c r="AU151" s="161">
        <f>VLOOKUP($AC151,'04'!$AC$8:$BH$253,19,FALSE)+VLOOKUP($AC151,'05'!$AC$8:$BH$229,19,FALSE)+VLOOKUP($AC151,'06'!$AC$8:$BP$241,19,FALSE)</f>
        <v>0</v>
      </c>
      <c r="AV151" s="162"/>
      <c r="AW151" s="162"/>
      <c r="AX151" s="163"/>
      <c r="AY151" s="161">
        <f>VLOOKUP($AC151,'04'!$AC$8:$BH$253,23,FALSE)+VLOOKUP($AC151,'05'!$AC$8:$BH$229,23,FALSE)+VLOOKUP($AC151,'06'!$AC$8:$BP$241,23,FALSE)</f>
        <v>0</v>
      </c>
      <c r="AZ151" s="162"/>
      <c r="BA151" s="162"/>
      <c r="BB151" s="163"/>
      <c r="BC151" s="161">
        <f>VLOOKUP($AC151,'04'!$AC$8:$BH$253,27,FALSE)+VLOOKUP($AC151,'05'!$AC$8:$BH$229,27,FALSE)+VLOOKUP($AC151,'06'!$AC$8:$BP$241,27,FALSE)</f>
        <v>0</v>
      </c>
      <c r="BD151" s="162"/>
      <c r="BE151" s="162"/>
      <c r="BF151" s="163"/>
      <c r="BG151" s="164" t="str">
        <f t="shared" si="5"/>
        <v>n.é.</v>
      </c>
      <c r="BH151" s="165"/>
    </row>
    <row r="152" spans="1:60" ht="20.100000000000001" customHeight="1" x14ac:dyDescent="0.2">
      <c r="A152" s="173" t="s">
        <v>667</v>
      </c>
      <c r="B152" s="221"/>
      <c r="C152" s="223" t="s">
        <v>112</v>
      </c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5"/>
      <c r="AC152" s="206" t="s">
        <v>120</v>
      </c>
      <c r="AD152" s="207"/>
      <c r="AE152" s="161">
        <f>VLOOKUP($AC152,'04'!$AC$8:$BH$253,3,FALSE)+VLOOKUP($AC152,'05'!$AC$8:$BH$229,3,FALSE)+VLOOKUP($AC152,'06'!$AC$8:$BP$241,3,FALSE)</f>
        <v>0</v>
      </c>
      <c r="AF152" s="162"/>
      <c r="AG152" s="162"/>
      <c r="AH152" s="163"/>
      <c r="AI152" s="161">
        <f>VLOOKUP($AC152,'04'!$AC$8:$BH$253,7,FALSE)+VLOOKUP($AC152,'05'!$AC$8:$BH$229,7,FALSE)+VLOOKUP($AC152,'06'!$AC$8:$BP$241,7,FALSE)</f>
        <v>0</v>
      </c>
      <c r="AJ152" s="162"/>
      <c r="AK152" s="162"/>
      <c r="AL152" s="163"/>
      <c r="AM152" s="161">
        <f>VLOOKUP($AC152,'04'!$AC$8:$BH$253,11,FALSE)+VLOOKUP($AC152,'05'!$AC$8:$BH$229,11,FALSE)+VLOOKUP($AC152,'06'!$AC$8:$BP$241,11,FALSE)</f>
        <v>0</v>
      </c>
      <c r="AN152" s="162"/>
      <c r="AO152" s="162"/>
      <c r="AP152" s="163"/>
      <c r="AQ152" s="161">
        <f>VLOOKUP($AC152,'04'!$AC$8:$BH$253,15,FALSE)+VLOOKUP($AC152,'05'!$AC$8:$BH$229,15,FALSE)+VLOOKUP($AC152,'06'!$AC$8:$BP$241,15,FALSE)</f>
        <v>0</v>
      </c>
      <c r="AR152" s="162"/>
      <c r="AS152" s="162"/>
      <c r="AT152" s="163"/>
      <c r="AU152" s="161">
        <f>VLOOKUP($AC152,'04'!$AC$8:$BH$253,19,FALSE)+VLOOKUP($AC152,'05'!$AC$8:$BH$229,19,FALSE)+VLOOKUP($AC152,'06'!$AC$8:$BP$241,19,FALSE)</f>
        <v>0</v>
      </c>
      <c r="AV152" s="162"/>
      <c r="AW152" s="162"/>
      <c r="AX152" s="163"/>
      <c r="AY152" s="161">
        <f>VLOOKUP($AC152,'04'!$AC$8:$BH$253,23,FALSE)+VLOOKUP($AC152,'05'!$AC$8:$BH$229,23,FALSE)+VLOOKUP($AC152,'06'!$AC$8:$BP$241,23,FALSE)</f>
        <v>0</v>
      </c>
      <c r="AZ152" s="162"/>
      <c r="BA152" s="162"/>
      <c r="BB152" s="163"/>
      <c r="BC152" s="161">
        <f>VLOOKUP($AC152,'04'!$AC$8:$BH$253,27,FALSE)+VLOOKUP($AC152,'05'!$AC$8:$BH$229,27,FALSE)+VLOOKUP($AC152,'06'!$AC$8:$BP$241,27,FALSE)</f>
        <v>0</v>
      </c>
      <c r="BD152" s="162"/>
      <c r="BE152" s="162"/>
      <c r="BF152" s="163"/>
      <c r="BG152" s="164" t="str">
        <f t="shared" si="5"/>
        <v>n.é.</v>
      </c>
      <c r="BH152" s="165"/>
    </row>
    <row r="153" spans="1:60" ht="20.100000000000001" customHeight="1" x14ac:dyDescent="0.2">
      <c r="A153" s="173" t="s">
        <v>668</v>
      </c>
      <c r="B153" s="221"/>
      <c r="C153" s="175" t="s">
        <v>113</v>
      </c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7"/>
      <c r="AC153" s="206" t="s">
        <v>121</v>
      </c>
      <c r="AD153" s="207"/>
      <c r="AE153" s="161">
        <f>VLOOKUP($AC153,'04'!$AC$8:$BH$253,3,FALSE)+VLOOKUP($AC153,'05'!$AC$8:$BH$229,3,FALSE)+VLOOKUP($AC153,'06'!$AC$8:$BP$241,3,FALSE)</f>
        <v>0</v>
      </c>
      <c r="AF153" s="162"/>
      <c r="AG153" s="162"/>
      <c r="AH153" s="163"/>
      <c r="AI153" s="161">
        <f>VLOOKUP($AC153,'04'!$AC$8:$BH$253,7,FALSE)+VLOOKUP($AC153,'05'!$AC$8:$BH$229,7,FALSE)+VLOOKUP($AC153,'06'!$AC$8:$BP$241,7,FALSE)</f>
        <v>0</v>
      </c>
      <c r="AJ153" s="162"/>
      <c r="AK153" s="162"/>
      <c r="AL153" s="163"/>
      <c r="AM153" s="161">
        <f>VLOOKUP($AC153,'04'!$AC$8:$BH$253,11,FALSE)+VLOOKUP($AC153,'05'!$AC$8:$BH$229,11,FALSE)+VLOOKUP($AC153,'06'!$AC$8:$BP$241,11,FALSE)</f>
        <v>0</v>
      </c>
      <c r="AN153" s="162"/>
      <c r="AO153" s="162"/>
      <c r="AP153" s="163"/>
      <c r="AQ153" s="161">
        <f>VLOOKUP($AC153,'04'!$AC$8:$BH$253,15,FALSE)+VLOOKUP($AC153,'05'!$AC$8:$BH$229,15,FALSE)+VLOOKUP($AC153,'06'!$AC$8:$BP$241,15,FALSE)</f>
        <v>0</v>
      </c>
      <c r="AR153" s="162"/>
      <c r="AS153" s="162"/>
      <c r="AT153" s="163"/>
      <c r="AU153" s="161">
        <f>VLOOKUP($AC153,'04'!$AC$8:$BH$253,19,FALSE)+VLOOKUP($AC153,'05'!$AC$8:$BH$229,19,FALSE)+VLOOKUP($AC153,'06'!$AC$8:$BP$241,19,FALSE)</f>
        <v>0</v>
      </c>
      <c r="AV153" s="162"/>
      <c r="AW153" s="162"/>
      <c r="AX153" s="163"/>
      <c r="AY153" s="161">
        <f>VLOOKUP($AC153,'04'!$AC$8:$BH$253,23,FALSE)+VLOOKUP($AC153,'05'!$AC$8:$BH$229,23,FALSE)+VLOOKUP($AC153,'06'!$AC$8:$BP$241,23,FALSE)</f>
        <v>0</v>
      </c>
      <c r="AZ153" s="162"/>
      <c r="BA153" s="162"/>
      <c r="BB153" s="163"/>
      <c r="BC153" s="161">
        <f>VLOOKUP($AC153,'04'!$AC$8:$BH$253,27,FALSE)+VLOOKUP($AC153,'05'!$AC$8:$BH$229,27,FALSE)+VLOOKUP($AC153,'06'!$AC$8:$BP$241,27,FALSE)</f>
        <v>0</v>
      </c>
      <c r="BD153" s="162"/>
      <c r="BE153" s="162"/>
      <c r="BF153" s="163"/>
      <c r="BG153" s="164" t="str">
        <f t="shared" si="5"/>
        <v>n.é.</v>
      </c>
      <c r="BH153" s="165"/>
    </row>
    <row r="154" spans="1:60" ht="20.100000000000001" customHeight="1" x14ac:dyDescent="0.2">
      <c r="A154" s="173" t="s">
        <v>669</v>
      </c>
      <c r="B154" s="221"/>
      <c r="C154" s="175" t="s">
        <v>114</v>
      </c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7"/>
      <c r="AC154" s="206" t="s">
        <v>122</v>
      </c>
      <c r="AD154" s="207"/>
      <c r="AE154" s="161">
        <f>VLOOKUP($AC154,'04'!$AC$8:$BH$253,3,FALSE)+VLOOKUP($AC154,'05'!$AC$8:$BH$229,3,FALSE)+VLOOKUP($AC154,'06'!$AC$8:$BP$241,3,FALSE)</f>
        <v>0</v>
      </c>
      <c r="AF154" s="162"/>
      <c r="AG154" s="162"/>
      <c r="AH154" s="163"/>
      <c r="AI154" s="161">
        <f>VLOOKUP($AC154,'04'!$AC$8:$BH$253,7,FALSE)+VLOOKUP($AC154,'05'!$AC$8:$BH$229,7,FALSE)+VLOOKUP($AC154,'06'!$AC$8:$BP$241,7,FALSE)</f>
        <v>0</v>
      </c>
      <c r="AJ154" s="162"/>
      <c r="AK154" s="162"/>
      <c r="AL154" s="163"/>
      <c r="AM154" s="161">
        <f>VLOOKUP($AC154,'04'!$AC$8:$BH$253,11,FALSE)+VLOOKUP($AC154,'05'!$AC$8:$BH$229,11,FALSE)+VLOOKUP($AC154,'06'!$AC$8:$BP$241,11,FALSE)</f>
        <v>0</v>
      </c>
      <c r="AN154" s="162"/>
      <c r="AO154" s="162"/>
      <c r="AP154" s="163"/>
      <c r="AQ154" s="161">
        <f>VLOOKUP($AC154,'04'!$AC$8:$BH$253,15,FALSE)+VLOOKUP($AC154,'05'!$AC$8:$BH$229,15,FALSE)+VLOOKUP($AC154,'06'!$AC$8:$BP$241,15,FALSE)</f>
        <v>0</v>
      </c>
      <c r="AR154" s="162"/>
      <c r="AS154" s="162"/>
      <c r="AT154" s="163"/>
      <c r="AU154" s="161">
        <f>VLOOKUP($AC154,'04'!$AC$8:$BH$253,19,FALSE)+VLOOKUP($AC154,'05'!$AC$8:$BH$229,19,FALSE)+VLOOKUP($AC154,'06'!$AC$8:$BP$241,19,FALSE)</f>
        <v>0</v>
      </c>
      <c r="AV154" s="162"/>
      <c r="AW154" s="162"/>
      <c r="AX154" s="163"/>
      <c r="AY154" s="161">
        <f>VLOOKUP($AC154,'04'!$AC$8:$BH$253,23,FALSE)+VLOOKUP($AC154,'05'!$AC$8:$BH$229,23,FALSE)+VLOOKUP($AC154,'06'!$AC$8:$BP$241,23,FALSE)</f>
        <v>0</v>
      </c>
      <c r="AZ154" s="162"/>
      <c r="BA154" s="162"/>
      <c r="BB154" s="163"/>
      <c r="BC154" s="161">
        <f>VLOOKUP($AC154,'04'!$AC$8:$BH$253,27,FALSE)+VLOOKUP($AC154,'05'!$AC$8:$BH$229,27,FALSE)+VLOOKUP($AC154,'06'!$AC$8:$BP$241,27,FALSE)</f>
        <v>0</v>
      </c>
      <c r="BD154" s="162"/>
      <c r="BE154" s="162"/>
      <c r="BF154" s="163"/>
      <c r="BG154" s="164" t="str">
        <f t="shared" si="5"/>
        <v>n.é.</v>
      </c>
      <c r="BH154" s="165"/>
    </row>
    <row r="155" spans="1:60" ht="20.100000000000001" customHeight="1" x14ac:dyDescent="0.2">
      <c r="A155" s="173" t="s">
        <v>670</v>
      </c>
      <c r="B155" s="221"/>
      <c r="C155" s="175" t="s">
        <v>115</v>
      </c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7"/>
      <c r="AC155" s="206" t="s">
        <v>123</v>
      </c>
      <c r="AD155" s="207"/>
      <c r="AE155" s="161">
        <f>VLOOKUP($AC155,'04'!$AC$8:$BH$253,3,FALSE)+VLOOKUP($AC155,'05'!$AC$8:$BH$229,3,FALSE)+VLOOKUP($AC155,'06'!$AC$8:$BP$241,3,FALSE)</f>
        <v>5600000</v>
      </c>
      <c r="AF155" s="162"/>
      <c r="AG155" s="162"/>
      <c r="AH155" s="163"/>
      <c r="AI155" s="161">
        <f>VLOOKUP($AC155,'04'!$AC$8:$BH$253,7,FALSE)+VLOOKUP($AC155,'05'!$AC$8:$BH$229,7,FALSE)+VLOOKUP($AC155,'06'!$AC$8:$BP$241,7,FALSE)</f>
        <v>5600000</v>
      </c>
      <c r="AJ155" s="162"/>
      <c r="AK155" s="162"/>
      <c r="AL155" s="163"/>
      <c r="AM155" s="161">
        <f>VLOOKUP($AC155,'04'!$AC$8:$BH$253,11,FALSE)+VLOOKUP($AC155,'05'!$AC$8:$BH$229,11,FALSE)+VLOOKUP($AC155,'06'!$AC$8:$BP$241,11,FALSE)</f>
        <v>0</v>
      </c>
      <c r="AN155" s="162"/>
      <c r="AO155" s="162"/>
      <c r="AP155" s="163"/>
      <c r="AQ155" s="161">
        <f>VLOOKUP($AC155,'04'!$AC$8:$BH$253,15,FALSE)+VLOOKUP($AC155,'05'!$AC$8:$BH$229,15,FALSE)+VLOOKUP($AC155,'06'!$AC$8:$BP$241,15,FALSE)</f>
        <v>0</v>
      </c>
      <c r="AR155" s="162"/>
      <c r="AS155" s="162"/>
      <c r="AT155" s="163"/>
      <c r="AU155" s="161">
        <f>VLOOKUP($AC155,'04'!$AC$8:$BH$253,19,FALSE)+VLOOKUP($AC155,'05'!$AC$8:$BH$229,19,FALSE)+VLOOKUP($AC155,'06'!$AC$8:$BP$241,19,FALSE)</f>
        <v>0</v>
      </c>
      <c r="AV155" s="162"/>
      <c r="AW155" s="162"/>
      <c r="AX155" s="163"/>
      <c r="AY155" s="161">
        <f>VLOOKUP($AC155,'04'!$AC$8:$BH$253,23,FALSE)+VLOOKUP($AC155,'05'!$AC$8:$BH$229,23,FALSE)+VLOOKUP($AC155,'06'!$AC$8:$BP$241,23,FALSE)</f>
        <v>0</v>
      </c>
      <c r="AZ155" s="162"/>
      <c r="BA155" s="162"/>
      <c r="BB155" s="163"/>
      <c r="BC155" s="161">
        <f>VLOOKUP($AC155,'04'!$AC$8:$BH$253,27,FALSE)+VLOOKUP($AC155,'05'!$AC$8:$BH$229,27,FALSE)+VLOOKUP($AC155,'06'!$AC$8:$BP$241,27,FALSE)</f>
        <v>0</v>
      </c>
      <c r="BD155" s="162"/>
      <c r="BE155" s="162"/>
      <c r="BF155" s="163"/>
      <c r="BG155" s="164">
        <f t="shared" si="5"/>
        <v>0</v>
      </c>
      <c r="BH155" s="165"/>
    </row>
    <row r="156" spans="1:60" ht="20.100000000000001" customHeight="1" x14ac:dyDescent="0.2">
      <c r="A156" s="183" t="s">
        <v>671</v>
      </c>
      <c r="B156" s="222"/>
      <c r="C156" s="196" t="s">
        <v>790</v>
      </c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8"/>
      <c r="AC156" s="204" t="s">
        <v>58</v>
      </c>
      <c r="AD156" s="205"/>
      <c r="AE156" s="193">
        <f>SUM(AE148:AH155)</f>
        <v>5600000</v>
      </c>
      <c r="AF156" s="194"/>
      <c r="AG156" s="194"/>
      <c r="AH156" s="195"/>
      <c r="AI156" s="193">
        <f>SUM(AI148:AL155)</f>
        <v>5600000</v>
      </c>
      <c r="AJ156" s="194"/>
      <c r="AK156" s="194"/>
      <c r="AL156" s="195"/>
      <c r="AM156" s="193">
        <f t="shared" ref="AM156" si="51">SUM(AM148:AP155)</f>
        <v>0</v>
      </c>
      <c r="AN156" s="194"/>
      <c r="AO156" s="194"/>
      <c r="AP156" s="195"/>
      <c r="AQ156" s="193">
        <f t="shared" ref="AQ156" si="52">SUM(AQ148:AT155)</f>
        <v>0</v>
      </c>
      <c r="AR156" s="194"/>
      <c r="AS156" s="194"/>
      <c r="AT156" s="195"/>
      <c r="AU156" s="193">
        <f t="shared" ref="AU156" si="53">SUM(AU148:AX155)</f>
        <v>0</v>
      </c>
      <c r="AV156" s="194"/>
      <c r="AW156" s="194"/>
      <c r="AX156" s="195"/>
      <c r="AY156" s="193">
        <f t="shared" ref="AY156" si="54">SUM(AY148:BB155)</f>
        <v>0</v>
      </c>
      <c r="AZ156" s="194"/>
      <c r="BA156" s="194"/>
      <c r="BB156" s="195"/>
      <c r="BC156" s="193">
        <f t="shared" ref="BC156" si="55">SUM(BC148:BF155)</f>
        <v>0</v>
      </c>
      <c r="BD156" s="194"/>
      <c r="BE156" s="194"/>
      <c r="BF156" s="195"/>
      <c r="BG156" s="181">
        <f t="shared" si="5"/>
        <v>0</v>
      </c>
      <c r="BH156" s="182"/>
    </row>
    <row r="157" spans="1:60" ht="20.100000000000001" customHeight="1" x14ac:dyDescent="0.2">
      <c r="A157" s="173" t="s">
        <v>699</v>
      </c>
      <c r="B157" s="221"/>
      <c r="C157" s="217" t="s">
        <v>142</v>
      </c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9"/>
      <c r="AC157" s="206" t="s">
        <v>131</v>
      </c>
      <c r="AD157" s="207"/>
      <c r="AE157" s="161">
        <f>VLOOKUP($AC157,'04'!$AC$8:$BH$253,3,FALSE)+VLOOKUP($AC157,'05'!$AC$8:$BH$229,3,FALSE)+VLOOKUP($AC157,'06'!$AC$8:$BP$241,3,FALSE)</f>
        <v>0</v>
      </c>
      <c r="AF157" s="162"/>
      <c r="AG157" s="162"/>
      <c r="AH157" s="163"/>
      <c r="AI157" s="161">
        <f>VLOOKUP($AC157,'04'!$AC$8:$BH$253,7,FALSE)+VLOOKUP($AC157,'05'!$AC$8:$BH$229,7,FALSE)+VLOOKUP($AC157,'06'!$AC$8:$BP$241,7,FALSE)</f>
        <v>0</v>
      </c>
      <c r="AJ157" s="162"/>
      <c r="AK157" s="162"/>
      <c r="AL157" s="163"/>
      <c r="AM157" s="161">
        <f>VLOOKUP($AC157,'04'!$AC$8:$BH$253,11,FALSE)+VLOOKUP($AC157,'05'!$AC$8:$BH$229,11,FALSE)+VLOOKUP($AC157,'06'!$AC$8:$BP$241,11,FALSE)</f>
        <v>0</v>
      </c>
      <c r="AN157" s="162"/>
      <c r="AO157" s="162"/>
      <c r="AP157" s="163"/>
      <c r="AQ157" s="161">
        <f>VLOOKUP($AC157,'04'!$AC$8:$BH$253,15,FALSE)+VLOOKUP($AC157,'05'!$AC$8:$BH$229,15,FALSE)+VLOOKUP($AC157,'06'!$AC$8:$BP$241,15,FALSE)</f>
        <v>0</v>
      </c>
      <c r="AR157" s="162"/>
      <c r="AS157" s="162"/>
      <c r="AT157" s="163"/>
      <c r="AU157" s="161">
        <f>VLOOKUP($AC157,'04'!$AC$8:$BH$253,19,FALSE)+VLOOKUP($AC157,'05'!$AC$8:$BH$229,19,FALSE)+VLOOKUP($AC157,'06'!$AC$8:$BP$241,19,FALSE)</f>
        <v>0</v>
      </c>
      <c r="AV157" s="162"/>
      <c r="AW157" s="162"/>
      <c r="AX157" s="163"/>
      <c r="AY157" s="161">
        <f>VLOOKUP($AC157,'04'!$AC$8:$BH$253,23,FALSE)+VLOOKUP($AC157,'05'!$AC$8:$BH$229,23,FALSE)+VLOOKUP($AC157,'06'!$AC$8:$BP$241,23,FALSE)</f>
        <v>0</v>
      </c>
      <c r="AZ157" s="162"/>
      <c r="BA157" s="162"/>
      <c r="BB157" s="163"/>
      <c r="BC157" s="161">
        <f>VLOOKUP($AC157,'04'!$AC$8:$BH$253,27,FALSE)+VLOOKUP($AC157,'05'!$AC$8:$BH$229,27,FALSE)+VLOOKUP($AC157,'06'!$AC$8:$BP$241,27,FALSE)</f>
        <v>0</v>
      </c>
      <c r="BD157" s="162"/>
      <c r="BE157" s="162"/>
      <c r="BF157" s="163"/>
      <c r="BG157" s="164" t="str">
        <f t="shared" si="5"/>
        <v>n.é.</v>
      </c>
      <c r="BH157" s="165"/>
    </row>
    <row r="158" spans="1:60" ht="20.100000000000001" customHeight="1" x14ac:dyDescent="0.2">
      <c r="A158" s="173" t="s">
        <v>700</v>
      </c>
      <c r="B158" s="174"/>
      <c r="C158" s="217" t="s">
        <v>673</v>
      </c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9"/>
      <c r="AC158" s="206" t="s">
        <v>672</v>
      </c>
      <c r="AD158" s="207"/>
      <c r="AE158" s="161">
        <f>VLOOKUP($AC158,'04'!$AC$8:$BH$253,3,FALSE)+VLOOKUP($AC158,'05'!$AC$8:$BH$229,3,FALSE)+VLOOKUP($AC158,'06'!$AC$8:$BP$241,3,FALSE)</f>
        <v>0</v>
      </c>
      <c r="AF158" s="162"/>
      <c r="AG158" s="162"/>
      <c r="AH158" s="163"/>
      <c r="AI158" s="161">
        <f>VLOOKUP($AC158,'04'!$AC$8:$BH$253,7,FALSE)+VLOOKUP($AC158,'05'!$AC$8:$BH$229,7,FALSE)+VLOOKUP($AC158,'06'!$AC$8:$BP$241,7,FALSE)</f>
        <v>64591</v>
      </c>
      <c r="AJ158" s="162"/>
      <c r="AK158" s="162"/>
      <c r="AL158" s="163"/>
      <c r="AM158" s="161">
        <f>VLOOKUP($AC158,'04'!$AC$8:$BH$253,11,FALSE)+VLOOKUP($AC158,'05'!$AC$8:$BH$229,11,FALSE)+VLOOKUP($AC158,'06'!$AC$8:$BP$241,11,FALSE)</f>
        <v>0</v>
      </c>
      <c r="AN158" s="162"/>
      <c r="AO158" s="162"/>
      <c r="AP158" s="163"/>
      <c r="AQ158" s="161">
        <f>VLOOKUP($AC158,'04'!$AC$8:$BH$253,15,FALSE)+VLOOKUP($AC158,'05'!$AC$8:$BH$229,15,FALSE)+VLOOKUP($AC158,'06'!$AC$8:$BP$241,15,FALSE)</f>
        <v>0</v>
      </c>
      <c r="AR158" s="162"/>
      <c r="AS158" s="162"/>
      <c r="AT158" s="163"/>
      <c r="AU158" s="161">
        <f>VLOOKUP($AC158,'04'!$AC$8:$BH$253,19,FALSE)+VLOOKUP($AC158,'05'!$AC$8:$BH$229,19,FALSE)+VLOOKUP($AC158,'06'!$AC$8:$BP$241,19,FALSE)</f>
        <v>0</v>
      </c>
      <c r="AV158" s="162"/>
      <c r="AW158" s="162"/>
      <c r="AX158" s="163"/>
      <c r="AY158" s="161">
        <f>VLOOKUP($AC158,'04'!$AC$8:$BH$253,23,FALSE)+VLOOKUP($AC158,'05'!$AC$8:$BH$229,23,FALSE)+VLOOKUP($AC158,'06'!$AC$8:$BP$241,23,FALSE)</f>
        <v>0</v>
      </c>
      <c r="AZ158" s="162"/>
      <c r="BA158" s="162"/>
      <c r="BB158" s="163"/>
      <c r="BC158" s="161">
        <f>VLOOKUP($AC158,'04'!$AC$8:$BH$253,27,FALSE)+VLOOKUP($AC158,'05'!$AC$8:$BH$229,27,FALSE)+VLOOKUP($AC158,'06'!$AC$8:$BP$241,27,FALSE)</f>
        <v>0</v>
      </c>
      <c r="BD158" s="162"/>
      <c r="BE158" s="162"/>
      <c r="BF158" s="163"/>
      <c r="BG158" s="164">
        <f t="shared" si="5"/>
        <v>0</v>
      </c>
      <c r="BH158" s="165"/>
    </row>
    <row r="159" spans="1:60" ht="20.100000000000001" customHeight="1" x14ac:dyDescent="0.2">
      <c r="A159" s="173" t="s">
        <v>701</v>
      </c>
      <c r="B159" s="174"/>
      <c r="C159" s="217" t="s">
        <v>674</v>
      </c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9"/>
      <c r="AC159" s="206" t="s">
        <v>675</v>
      </c>
      <c r="AD159" s="207"/>
      <c r="AE159" s="161">
        <f>VLOOKUP($AC159,'04'!$AC$8:$BH$253,3,FALSE)+VLOOKUP($AC159,'05'!$AC$8:$BH$229,3,FALSE)+VLOOKUP($AC159,'06'!$AC$8:$BP$241,3,FALSE)</f>
        <v>0</v>
      </c>
      <c r="AF159" s="162"/>
      <c r="AG159" s="162"/>
      <c r="AH159" s="163"/>
      <c r="AI159" s="161">
        <f>VLOOKUP($AC159,'04'!$AC$8:$BH$253,7,FALSE)+VLOOKUP($AC159,'05'!$AC$8:$BH$229,7,FALSE)+VLOOKUP($AC159,'06'!$AC$8:$BP$241,7,FALSE)</f>
        <v>0</v>
      </c>
      <c r="AJ159" s="162"/>
      <c r="AK159" s="162"/>
      <c r="AL159" s="163"/>
      <c r="AM159" s="161">
        <f>VLOOKUP($AC159,'04'!$AC$8:$BH$253,11,FALSE)+VLOOKUP($AC159,'05'!$AC$8:$BH$229,11,FALSE)+VLOOKUP($AC159,'06'!$AC$8:$BP$241,11,FALSE)</f>
        <v>0</v>
      </c>
      <c r="AN159" s="162"/>
      <c r="AO159" s="162"/>
      <c r="AP159" s="163"/>
      <c r="AQ159" s="161">
        <f>VLOOKUP($AC159,'04'!$AC$8:$BH$253,15,FALSE)+VLOOKUP($AC159,'05'!$AC$8:$BH$229,15,FALSE)+VLOOKUP($AC159,'06'!$AC$8:$BP$241,15,FALSE)</f>
        <v>0</v>
      </c>
      <c r="AR159" s="162"/>
      <c r="AS159" s="162"/>
      <c r="AT159" s="163"/>
      <c r="AU159" s="161">
        <f>VLOOKUP($AC159,'04'!$AC$8:$BH$253,19,FALSE)+VLOOKUP($AC159,'05'!$AC$8:$BH$229,19,FALSE)+VLOOKUP($AC159,'06'!$AC$8:$BP$241,19,FALSE)</f>
        <v>0</v>
      </c>
      <c r="AV159" s="162"/>
      <c r="AW159" s="162"/>
      <c r="AX159" s="163"/>
      <c r="AY159" s="161">
        <f>VLOOKUP($AC159,'04'!$AC$8:$BH$253,23,FALSE)+VLOOKUP($AC159,'05'!$AC$8:$BH$229,23,FALSE)+VLOOKUP($AC159,'06'!$AC$8:$BP$241,23,FALSE)</f>
        <v>0</v>
      </c>
      <c r="AZ159" s="162"/>
      <c r="BA159" s="162"/>
      <c r="BB159" s="163"/>
      <c r="BC159" s="161">
        <f>VLOOKUP($AC159,'04'!$AC$8:$BH$253,27,FALSE)+VLOOKUP($AC159,'05'!$AC$8:$BH$229,27,FALSE)+VLOOKUP($AC159,'06'!$AC$8:$BP$241,27,FALSE)</f>
        <v>0</v>
      </c>
      <c r="BD159" s="162"/>
      <c r="BE159" s="162"/>
      <c r="BF159" s="163"/>
      <c r="BG159" s="164" t="str">
        <f t="shared" si="5"/>
        <v>n.é.</v>
      </c>
      <c r="BH159" s="165"/>
    </row>
    <row r="160" spans="1:60" ht="20.100000000000001" customHeight="1" x14ac:dyDescent="0.2">
      <c r="A160" s="173" t="s">
        <v>702</v>
      </c>
      <c r="B160" s="174"/>
      <c r="C160" s="217" t="s">
        <v>676</v>
      </c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9"/>
      <c r="AC160" s="206" t="s">
        <v>677</v>
      </c>
      <c r="AD160" s="207"/>
      <c r="AE160" s="161">
        <f>VLOOKUP($AC160,'04'!$AC$8:$BH$253,3,FALSE)+VLOOKUP($AC160,'05'!$AC$8:$BH$229,3,FALSE)+VLOOKUP($AC160,'06'!$AC$8:$BP$241,3,FALSE)</f>
        <v>0</v>
      </c>
      <c r="AF160" s="162"/>
      <c r="AG160" s="162"/>
      <c r="AH160" s="163"/>
      <c r="AI160" s="161">
        <f>VLOOKUP($AC160,'04'!$AC$8:$BH$253,7,FALSE)+VLOOKUP($AC160,'05'!$AC$8:$BH$229,7,FALSE)+VLOOKUP($AC160,'06'!$AC$8:$BP$241,7,FALSE)</f>
        <v>0</v>
      </c>
      <c r="AJ160" s="162"/>
      <c r="AK160" s="162"/>
      <c r="AL160" s="163"/>
      <c r="AM160" s="161">
        <f>VLOOKUP($AC160,'04'!$AC$8:$BH$253,11,FALSE)+VLOOKUP($AC160,'05'!$AC$8:$BH$229,11,FALSE)+VLOOKUP($AC160,'06'!$AC$8:$BP$241,11,FALSE)</f>
        <v>0</v>
      </c>
      <c r="AN160" s="162"/>
      <c r="AO160" s="162"/>
      <c r="AP160" s="163"/>
      <c r="AQ160" s="161">
        <f>VLOOKUP($AC160,'04'!$AC$8:$BH$253,15,FALSE)+VLOOKUP($AC160,'05'!$AC$8:$BH$229,15,FALSE)+VLOOKUP($AC160,'06'!$AC$8:$BP$241,15,FALSE)</f>
        <v>0</v>
      </c>
      <c r="AR160" s="162"/>
      <c r="AS160" s="162"/>
      <c r="AT160" s="163"/>
      <c r="AU160" s="161">
        <f>VLOOKUP($AC160,'04'!$AC$8:$BH$253,19,FALSE)+VLOOKUP($AC160,'05'!$AC$8:$BH$229,19,FALSE)+VLOOKUP($AC160,'06'!$AC$8:$BP$241,19,FALSE)</f>
        <v>0</v>
      </c>
      <c r="AV160" s="162"/>
      <c r="AW160" s="162"/>
      <c r="AX160" s="163"/>
      <c r="AY160" s="161">
        <f>VLOOKUP($AC160,'04'!$AC$8:$BH$253,23,FALSE)+VLOOKUP($AC160,'05'!$AC$8:$BH$229,23,FALSE)+VLOOKUP($AC160,'06'!$AC$8:$BP$241,23,FALSE)</f>
        <v>0</v>
      </c>
      <c r="AZ160" s="162"/>
      <c r="BA160" s="162"/>
      <c r="BB160" s="163"/>
      <c r="BC160" s="161">
        <f>VLOOKUP($AC160,'04'!$AC$8:$BH$253,27,FALSE)+VLOOKUP($AC160,'05'!$AC$8:$BH$229,27,FALSE)+VLOOKUP($AC160,'06'!$AC$8:$BP$241,27,FALSE)</f>
        <v>0</v>
      </c>
      <c r="BD160" s="162"/>
      <c r="BE160" s="162"/>
      <c r="BF160" s="163"/>
      <c r="BG160" s="164" t="str">
        <f t="shared" si="5"/>
        <v>n.é.</v>
      </c>
      <c r="BH160" s="165"/>
    </row>
    <row r="161" spans="1:60" ht="20.100000000000001" customHeight="1" x14ac:dyDescent="0.2">
      <c r="A161" s="173" t="s">
        <v>703</v>
      </c>
      <c r="B161" s="174"/>
      <c r="C161" s="217" t="s">
        <v>425</v>
      </c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9"/>
      <c r="AC161" s="206" t="s">
        <v>132</v>
      </c>
      <c r="AD161" s="207"/>
      <c r="AE161" s="161">
        <f>VLOOKUP($AC161,'04'!$AC$8:$BH$253,3,FALSE)+VLOOKUP($AC161,'05'!$AC$8:$BH$229,3,FALSE)+VLOOKUP($AC161,'06'!$AC$8:$BP$241,3,FALSE)</f>
        <v>0</v>
      </c>
      <c r="AF161" s="162"/>
      <c r="AG161" s="162"/>
      <c r="AH161" s="163"/>
      <c r="AI161" s="161">
        <f>VLOOKUP($AC161,'04'!$AC$8:$BH$253,7,FALSE)+VLOOKUP($AC161,'05'!$AC$8:$BH$229,7,FALSE)+VLOOKUP($AC161,'06'!$AC$8:$BP$241,7,FALSE)</f>
        <v>0</v>
      </c>
      <c r="AJ161" s="162"/>
      <c r="AK161" s="162"/>
      <c r="AL161" s="163"/>
      <c r="AM161" s="161">
        <f>VLOOKUP($AC161,'04'!$AC$8:$BH$253,11,FALSE)+VLOOKUP($AC161,'05'!$AC$8:$BH$229,11,FALSE)+VLOOKUP($AC161,'06'!$AC$8:$BP$241,11,FALSE)</f>
        <v>0</v>
      </c>
      <c r="AN161" s="162"/>
      <c r="AO161" s="162"/>
      <c r="AP161" s="163"/>
      <c r="AQ161" s="161">
        <f>VLOOKUP($AC161,'04'!$AC$8:$BH$253,15,FALSE)+VLOOKUP($AC161,'05'!$AC$8:$BH$229,15,FALSE)+VLOOKUP($AC161,'06'!$AC$8:$BP$241,15,FALSE)</f>
        <v>0</v>
      </c>
      <c r="AR161" s="162"/>
      <c r="AS161" s="162"/>
      <c r="AT161" s="163"/>
      <c r="AU161" s="161">
        <f>VLOOKUP($AC161,'04'!$AC$8:$BH$253,19,FALSE)+VLOOKUP($AC161,'05'!$AC$8:$BH$229,19,FALSE)+VLOOKUP($AC161,'06'!$AC$8:$BP$241,19,FALSE)</f>
        <v>0</v>
      </c>
      <c r="AV161" s="162"/>
      <c r="AW161" s="162"/>
      <c r="AX161" s="163"/>
      <c r="AY161" s="161">
        <f>VLOOKUP($AC161,'04'!$AC$8:$BH$253,23,FALSE)+VLOOKUP($AC161,'05'!$AC$8:$BH$229,23,FALSE)+VLOOKUP($AC161,'06'!$AC$8:$BP$241,23,FALSE)</f>
        <v>0</v>
      </c>
      <c r="AZ161" s="162"/>
      <c r="BA161" s="162"/>
      <c r="BB161" s="163"/>
      <c r="BC161" s="161">
        <f>VLOOKUP($AC161,'04'!$AC$8:$BH$253,27,FALSE)+VLOOKUP($AC161,'05'!$AC$8:$BH$229,27,FALSE)+VLOOKUP($AC161,'06'!$AC$8:$BP$241,27,FALSE)</f>
        <v>0</v>
      </c>
      <c r="BD161" s="162"/>
      <c r="BE161" s="162"/>
      <c r="BF161" s="163"/>
      <c r="BG161" s="164" t="str">
        <f t="shared" si="5"/>
        <v>n.é.</v>
      </c>
      <c r="BH161" s="165"/>
    </row>
    <row r="162" spans="1:60" ht="20.100000000000001" customHeight="1" x14ac:dyDescent="0.2">
      <c r="A162" s="173" t="s">
        <v>704</v>
      </c>
      <c r="B162" s="174"/>
      <c r="C162" s="217" t="s">
        <v>424</v>
      </c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9"/>
      <c r="AC162" s="206" t="s">
        <v>133</v>
      </c>
      <c r="AD162" s="207"/>
      <c r="AE162" s="161">
        <f>VLOOKUP($AC162,'04'!$AC$8:$BH$253,3,FALSE)+VLOOKUP($AC162,'05'!$AC$8:$BH$229,3,FALSE)+VLOOKUP($AC162,'06'!$AC$8:$BP$241,3,FALSE)</f>
        <v>0</v>
      </c>
      <c r="AF162" s="162"/>
      <c r="AG162" s="162"/>
      <c r="AH162" s="163"/>
      <c r="AI162" s="161">
        <f>VLOOKUP($AC162,'04'!$AC$8:$BH$253,7,FALSE)+VLOOKUP($AC162,'05'!$AC$8:$BH$229,7,FALSE)+VLOOKUP($AC162,'06'!$AC$8:$BP$241,7,FALSE)</f>
        <v>0</v>
      </c>
      <c r="AJ162" s="162"/>
      <c r="AK162" s="162"/>
      <c r="AL162" s="163"/>
      <c r="AM162" s="161">
        <f>VLOOKUP($AC162,'04'!$AC$8:$BH$253,11,FALSE)+VLOOKUP($AC162,'05'!$AC$8:$BH$229,11,FALSE)+VLOOKUP($AC162,'06'!$AC$8:$BP$241,11,FALSE)</f>
        <v>0</v>
      </c>
      <c r="AN162" s="162"/>
      <c r="AO162" s="162"/>
      <c r="AP162" s="163"/>
      <c r="AQ162" s="161">
        <f>VLOOKUP($AC162,'04'!$AC$8:$BH$253,15,FALSE)+VLOOKUP($AC162,'05'!$AC$8:$BH$229,15,FALSE)+VLOOKUP($AC162,'06'!$AC$8:$BP$241,15,FALSE)</f>
        <v>0</v>
      </c>
      <c r="AR162" s="162"/>
      <c r="AS162" s="162"/>
      <c r="AT162" s="163"/>
      <c r="AU162" s="161">
        <f>VLOOKUP($AC162,'04'!$AC$8:$BH$253,19,FALSE)+VLOOKUP($AC162,'05'!$AC$8:$BH$229,19,FALSE)+VLOOKUP($AC162,'06'!$AC$8:$BP$241,19,FALSE)</f>
        <v>0</v>
      </c>
      <c r="AV162" s="162"/>
      <c r="AW162" s="162"/>
      <c r="AX162" s="163"/>
      <c r="AY162" s="161">
        <f>VLOOKUP($AC162,'04'!$AC$8:$BH$253,23,FALSE)+VLOOKUP($AC162,'05'!$AC$8:$BH$229,23,FALSE)+VLOOKUP($AC162,'06'!$AC$8:$BP$241,23,FALSE)</f>
        <v>0</v>
      </c>
      <c r="AZ162" s="162"/>
      <c r="BA162" s="162"/>
      <c r="BB162" s="163"/>
      <c r="BC162" s="161">
        <f>VLOOKUP($AC162,'04'!$AC$8:$BH$253,27,FALSE)+VLOOKUP($AC162,'05'!$AC$8:$BH$229,27,FALSE)+VLOOKUP($AC162,'06'!$AC$8:$BP$241,27,FALSE)</f>
        <v>0</v>
      </c>
      <c r="BD162" s="162"/>
      <c r="BE162" s="162"/>
      <c r="BF162" s="163"/>
      <c r="BG162" s="164" t="str">
        <f t="shared" si="5"/>
        <v>n.é.</v>
      </c>
      <c r="BH162" s="165"/>
    </row>
    <row r="163" spans="1:60" ht="20.100000000000001" customHeight="1" x14ac:dyDescent="0.2">
      <c r="A163" s="173" t="s">
        <v>705</v>
      </c>
      <c r="B163" s="174"/>
      <c r="C163" s="217" t="s">
        <v>423</v>
      </c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9"/>
      <c r="AC163" s="206" t="s">
        <v>134</v>
      </c>
      <c r="AD163" s="207"/>
      <c r="AE163" s="161">
        <f>VLOOKUP($AC163,'04'!$AC$8:$BH$253,3,FALSE)+VLOOKUP($AC163,'05'!$AC$8:$BH$229,3,FALSE)+VLOOKUP($AC163,'06'!$AC$8:$BP$241,3,FALSE)</f>
        <v>0</v>
      </c>
      <c r="AF163" s="162"/>
      <c r="AG163" s="162"/>
      <c r="AH163" s="163"/>
      <c r="AI163" s="161">
        <f>VLOOKUP($AC163,'04'!$AC$8:$BH$253,7,FALSE)+VLOOKUP($AC163,'05'!$AC$8:$BH$229,7,FALSE)+VLOOKUP($AC163,'06'!$AC$8:$BP$241,7,FALSE)</f>
        <v>0</v>
      </c>
      <c r="AJ163" s="162"/>
      <c r="AK163" s="162"/>
      <c r="AL163" s="163"/>
      <c r="AM163" s="161">
        <f>VLOOKUP($AC163,'04'!$AC$8:$BH$253,11,FALSE)+VLOOKUP($AC163,'05'!$AC$8:$BH$229,11,FALSE)+VLOOKUP($AC163,'06'!$AC$8:$BP$241,11,FALSE)</f>
        <v>0</v>
      </c>
      <c r="AN163" s="162"/>
      <c r="AO163" s="162"/>
      <c r="AP163" s="163"/>
      <c r="AQ163" s="161">
        <f>VLOOKUP($AC163,'04'!$AC$8:$BH$253,15,FALSE)+VLOOKUP($AC163,'05'!$AC$8:$BH$229,15,FALSE)+VLOOKUP($AC163,'06'!$AC$8:$BP$241,15,FALSE)</f>
        <v>0</v>
      </c>
      <c r="AR163" s="162"/>
      <c r="AS163" s="162"/>
      <c r="AT163" s="163"/>
      <c r="AU163" s="161">
        <f>VLOOKUP($AC163,'04'!$AC$8:$BH$253,19,FALSE)+VLOOKUP($AC163,'05'!$AC$8:$BH$229,19,FALSE)+VLOOKUP($AC163,'06'!$AC$8:$BP$241,19,FALSE)</f>
        <v>0</v>
      </c>
      <c r="AV163" s="162"/>
      <c r="AW163" s="162"/>
      <c r="AX163" s="163"/>
      <c r="AY163" s="161">
        <f>VLOOKUP($AC163,'04'!$AC$8:$BH$253,23,FALSE)+VLOOKUP($AC163,'05'!$AC$8:$BH$229,23,FALSE)+VLOOKUP($AC163,'06'!$AC$8:$BP$241,23,FALSE)</f>
        <v>0</v>
      </c>
      <c r="AZ163" s="162"/>
      <c r="BA163" s="162"/>
      <c r="BB163" s="163"/>
      <c r="BC163" s="161">
        <f>VLOOKUP($AC163,'04'!$AC$8:$BH$253,27,FALSE)+VLOOKUP($AC163,'05'!$AC$8:$BH$229,27,FALSE)+VLOOKUP($AC163,'06'!$AC$8:$BP$241,27,FALSE)</f>
        <v>0</v>
      </c>
      <c r="BD163" s="162"/>
      <c r="BE163" s="162"/>
      <c r="BF163" s="163"/>
      <c r="BG163" s="164" t="str">
        <f t="shared" si="5"/>
        <v>n.é.</v>
      </c>
      <c r="BH163" s="165"/>
    </row>
    <row r="164" spans="1:60" ht="20.100000000000001" customHeight="1" x14ac:dyDescent="0.2">
      <c r="A164" s="173" t="s">
        <v>706</v>
      </c>
      <c r="B164" s="174"/>
      <c r="C164" s="217" t="s">
        <v>143</v>
      </c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9"/>
      <c r="AC164" s="206" t="s">
        <v>135</v>
      </c>
      <c r="AD164" s="207"/>
      <c r="AE164" s="161">
        <f>VLOOKUP($AC164,'04'!$AC$8:$BH$253,3,FALSE)+VLOOKUP($AC164,'05'!$AC$8:$BH$229,3,FALSE)+VLOOKUP($AC164,'06'!$AC$8:$BP$241,3,FALSE)</f>
        <v>5238618</v>
      </c>
      <c r="AF164" s="162"/>
      <c r="AG164" s="162"/>
      <c r="AH164" s="163"/>
      <c r="AI164" s="161">
        <f>VLOOKUP($AC164,'04'!$AC$8:$BH$253,7,FALSE)+VLOOKUP($AC164,'05'!$AC$8:$BH$229,7,FALSE)+VLOOKUP($AC164,'06'!$AC$8:$BP$241,7,FALSE)</f>
        <v>5238618</v>
      </c>
      <c r="AJ164" s="162"/>
      <c r="AK164" s="162"/>
      <c r="AL164" s="163"/>
      <c r="AM164" s="161">
        <f>VLOOKUP($AC164,'04'!$AC$8:$BH$253,11,FALSE)+VLOOKUP($AC164,'05'!$AC$8:$BH$229,11,FALSE)+VLOOKUP($AC164,'06'!$AC$8:$BP$241,11,FALSE)</f>
        <v>0</v>
      </c>
      <c r="AN164" s="162"/>
      <c r="AO164" s="162"/>
      <c r="AP164" s="163"/>
      <c r="AQ164" s="161">
        <f>VLOOKUP($AC164,'04'!$AC$8:$BH$253,15,FALSE)+VLOOKUP($AC164,'05'!$AC$8:$BH$229,15,FALSE)+VLOOKUP($AC164,'06'!$AC$8:$BP$241,15,FALSE)</f>
        <v>0</v>
      </c>
      <c r="AR164" s="162"/>
      <c r="AS164" s="162"/>
      <c r="AT164" s="163"/>
      <c r="AU164" s="161">
        <f>VLOOKUP($AC164,'04'!$AC$8:$BH$253,19,FALSE)+VLOOKUP($AC164,'05'!$AC$8:$BH$229,19,FALSE)+VLOOKUP($AC164,'06'!$AC$8:$BP$241,19,FALSE)</f>
        <v>0</v>
      </c>
      <c r="AV164" s="162"/>
      <c r="AW164" s="162"/>
      <c r="AX164" s="163"/>
      <c r="AY164" s="161">
        <f>VLOOKUP($AC164,'04'!$AC$8:$BH$253,23,FALSE)+VLOOKUP($AC164,'05'!$AC$8:$BH$229,23,FALSE)+VLOOKUP($AC164,'06'!$AC$8:$BP$241,23,FALSE)</f>
        <v>0</v>
      </c>
      <c r="AZ164" s="162"/>
      <c r="BA164" s="162"/>
      <c r="BB164" s="163"/>
      <c r="BC164" s="161">
        <f>VLOOKUP($AC164,'04'!$AC$8:$BH$253,27,FALSE)+VLOOKUP($AC164,'05'!$AC$8:$BH$229,27,FALSE)+VLOOKUP($AC164,'06'!$AC$8:$BP$241,27,FALSE)</f>
        <v>0</v>
      </c>
      <c r="BD164" s="162"/>
      <c r="BE164" s="162"/>
      <c r="BF164" s="163"/>
      <c r="BG164" s="164">
        <f t="shared" si="5"/>
        <v>0</v>
      </c>
      <c r="BH164" s="165"/>
    </row>
    <row r="165" spans="1:60" ht="20.100000000000001" customHeight="1" x14ac:dyDescent="0.2">
      <c r="A165" s="173" t="s">
        <v>707</v>
      </c>
      <c r="B165" s="174"/>
      <c r="C165" s="217" t="s">
        <v>422</v>
      </c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9"/>
      <c r="AC165" s="206" t="s">
        <v>136</v>
      </c>
      <c r="AD165" s="207"/>
      <c r="AE165" s="161">
        <f>VLOOKUP($AC165,'04'!$AC$8:$BH$253,3,FALSE)+VLOOKUP($AC165,'05'!$AC$8:$BH$229,3,FALSE)+VLOOKUP($AC165,'06'!$AC$8:$BP$241,3,FALSE)</f>
        <v>0</v>
      </c>
      <c r="AF165" s="162"/>
      <c r="AG165" s="162"/>
      <c r="AH165" s="163"/>
      <c r="AI165" s="161">
        <f>VLOOKUP($AC165,'04'!$AC$8:$BH$253,7,FALSE)+VLOOKUP($AC165,'05'!$AC$8:$BH$229,7,FALSE)+VLOOKUP($AC165,'06'!$AC$8:$BP$241,7,FALSE)</f>
        <v>0</v>
      </c>
      <c r="AJ165" s="162"/>
      <c r="AK165" s="162"/>
      <c r="AL165" s="163"/>
      <c r="AM165" s="161">
        <f>VLOOKUP($AC165,'04'!$AC$8:$BH$253,11,FALSE)+VLOOKUP($AC165,'05'!$AC$8:$BH$229,11,FALSE)+VLOOKUP($AC165,'06'!$AC$8:$BP$241,11,FALSE)</f>
        <v>0</v>
      </c>
      <c r="AN165" s="162"/>
      <c r="AO165" s="162"/>
      <c r="AP165" s="163"/>
      <c r="AQ165" s="161">
        <f>VLOOKUP($AC165,'04'!$AC$8:$BH$253,15,FALSE)+VLOOKUP($AC165,'05'!$AC$8:$BH$229,15,FALSE)+VLOOKUP($AC165,'06'!$AC$8:$BP$241,15,FALSE)</f>
        <v>0</v>
      </c>
      <c r="AR165" s="162"/>
      <c r="AS165" s="162"/>
      <c r="AT165" s="163"/>
      <c r="AU165" s="161">
        <f>VLOOKUP($AC165,'04'!$AC$8:$BH$253,19,FALSE)+VLOOKUP($AC165,'05'!$AC$8:$BH$229,19,FALSE)+VLOOKUP($AC165,'06'!$AC$8:$BP$241,19,FALSE)</f>
        <v>0</v>
      </c>
      <c r="AV165" s="162"/>
      <c r="AW165" s="162"/>
      <c r="AX165" s="163"/>
      <c r="AY165" s="161">
        <f>VLOOKUP($AC165,'04'!$AC$8:$BH$253,23,FALSE)+VLOOKUP($AC165,'05'!$AC$8:$BH$229,23,FALSE)+VLOOKUP($AC165,'06'!$AC$8:$BP$241,23,FALSE)</f>
        <v>0</v>
      </c>
      <c r="AZ165" s="162"/>
      <c r="BA165" s="162"/>
      <c r="BB165" s="163"/>
      <c r="BC165" s="161">
        <f>VLOOKUP($AC165,'04'!$AC$8:$BH$253,27,FALSE)+VLOOKUP($AC165,'05'!$AC$8:$BH$229,27,FALSE)+VLOOKUP($AC165,'06'!$AC$8:$BP$241,27,FALSE)</f>
        <v>0</v>
      </c>
      <c r="BD165" s="162"/>
      <c r="BE165" s="162"/>
      <c r="BF165" s="163"/>
      <c r="BG165" s="164" t="str">
        <f t="shared" si="5"/>
        <v>n.é.</v>
      </c>
      <c r="BH165" s="165"/>
    </row>
    <row r="166" spans="1:60" ht="20.100000000000001" customHeight="1" x14ac:dyDescent="0.2">
      <c r="A166" s="173" t="s">
        <v>708</v>
      </c>
      <c r="B166" s="174"/>
      <c r="C166" s="217" t="s">
        <v>421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9"/>
      <c r="AC166" s="206" t="s">
        <v>137</v>
      </c>
      <c r="AD166" s="207"/>
      <c r="AE166" s="161">
        <f>VLOOKUP($AC166,'04'!$AC$8:$BH$253,3,FALSE)+VLOOKUP($AC166,'05'!$AC$8:$BH$229,3,FALSE)+VLOOKUP($AC166,'06'!$AC$8:$BP$241,3,FALSE)</f>
        <v>0</v>
      </c>
      <c r="AF166" s="162"/>
      <c r="AG166" s="162"/>
      <c r="AH166" s="163"/>
      <c r="AI166" s="161">
        <f>VLOOKUP($AC166,'04'!$AC$8:$BH$253,7,FALSE)+VLOOKUP($AC166,'05'!$AC$8:$BH$229,7,FALSE)+VLOOKUP($AC166,'06'!$AC$8:$BP$241,7,FALSE)</f>
        <v>0</v>
      </c>
      <c r="AJ166" s="162"/>
      <c r="AK166" s="162"/>
      <c r="AL166" s="163"/>
      <c r="AM166" s="161">
        <f>VLOOKUP($AC166,'04'!$AC$8:$BH$253,11,FALSE)+VLOOKUP($AC166,'05'!$AC$8:$BH$229,11,FALSE)+VLOOKUP($AC166,'06'!$AC$8:$BP$241,11,FALSE)</f>
        <v>0</v>
      </c>
      <c r="AN166" s="162"/>
      <c r="AO166" s="162"/>
      <c r="AP166" s="163"/>
      <c r="AQ166" s="161">
        <f>VLOOKUP($AC166,'04'!$AC$8:$BH$253,15,FALSE)+VLOOKUP($AC166,'05'!$AC$8:$BH$229,15,FALSE)+VLOOKUP($AC166,'06'!$AC$8:$BP$241,15,FALSE)</f>
        <v>0</v>
      </c>
      <c r="AR166" s="162"/>
      <c r="AS166" s="162"/>
      <c r="AT166" s="163"/>
      <c r="AU166" s="161">
        <f>VLOOKUP($AC166,'04'!$AC$8:$BH$253,19,FALSE)+VLOOKUP($AC166,'05'!$AC$8:$BH$229,19,FALSE)+VLOOKUP($AC166,'06'!$AC$8:$BP$241,19,FALSE)</f>
        <v>0</v>
      </c>
      <c r="AV166" s="162"/>
      <c r="AW166" s="162"/>
      <c r="AX166" s="163"/>
      <c r="AY166" s="161">
        <f>VLOOKUP($AC166,'04'!$AC$8:$BH$253,23,FALSE)+VLOOKUP($AC166,'05'!$AC$8:$BH$229,23,FALSE)+VLOOKUP($AC166,'06'!$AC$8:$BP$241,23,FALSE)</f>
        <v>0</v>
      </c>
      <c r="AZ166" s="162"/>
      <c r="BA166" s="162"/>
      <c r="BB166" s="163"/>
      <c r="BC166" s="161">
        <f>VLOOKUP($AC166,'04'!$AC$8:$BH$253,27,FALSE)+VLOOKUP($AC166,'05'!$AC$8:$BH$229,27,FALSE)+VLOOKUP($AC166,'06'!$AC$8:$BP$241,27,FALSE)</f>
        <v>0</v>
      </c>
      <c r="BD166" s="162"/>
      <c r="BE166" s="162"/>
      <c r="BF166" s="163"/>
      <c r="BG166" s="164" t="str">
        <f t="shared" si="5"/>
        <v>n.é.</v>
      </c>
      <c r="BH166" s="165"/>
    </row>
    <row r="167" spans="1:60" ht="20.100000000000001" customHeight="1" x14ac:dyDescent="0.2">
      <c r="A167" s="173" t="s">
        <v>709</v>
      </c>
      <c r="B167" s="174"/>
      <c r="C167" s="217" t="s">
        <v>144</v>
      </c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9"/>
      <c r="AC167" s="206" t="s">
        <v>138</v>
      </c>
      <c r="AD167" s="207"/>
      <c r="AE167" s="161">
        <f>VLOOKUP($AC167,'04'!$AC$8:$BH$253,3,FALSE)+VLOOKUP($AC167,'05'!$AC$8:$BH$229,3,FALSE)+VLOOKUP($AC167,'06'!$AC$8:$BP$241,3,FALSE)</f>
        <v>0</v>
      </c>
      <c r="AF167" s="162"/>
      <c r="AG167" s="162"/>
      <c r="AH167" s="163"/>
      <c r="AI167" s="161">
        <f>VLOOKUP($AC167,'04'!$AC$8:$BH$253,7,FALSE)+VLOOKUP($AC167,'05'!$AC$8:$BH$229,7,FALSE)+VLOOKUP($AC167,'06'!$AC$8:$BP$241,7,FALSE)</f>
        <v>0</v>
      </c>
      <c r="AJ167" s="162"/>
      <c r="AK167" s="162"/>
      <c r="AL167" s="163"/>
      <c r="AM167" s="161">
        <f>VLOOKUP($AC167,'04'!$AC$8:$BH$253,11,FALSE)+VLOOKUP($AC167,'05'!$AC$8:$BH$229,11,FALSE)+VLOOKUP($AC167,'06'!$AC$8:$BP$241,11,FALSE)</f>
        <v>0</v>
      </c>
      <c r="AN167" s="162"/>
      <c r="AO167" s="162"/>
      <c r="AP167" s="163"/>
      <c r="AQ167" s="161">
        <f>VLOOKUP($AC167,'04'!$AC$8:$BH$253,15,FALSE)+VLOOKUP($AC167,'05'!$AC$8:$BH$229,15,FALSE)+VLOOKUP($AC167,'06'!$AC$8:$BP$241,15,FALSE)</f>
        <v>0</v>
      </c>
      <c r="AR167" s="162"/>
      <c r="AS167" s="162"/>
      <c r="AT167" s="163"/>
      <c r="AU167" s="161">
        <f>VLOOKUP($AC167,'04'!$AC$8:$BH$253,19,FALSE)+VLOOKUP($AC167,'05'!$AC$8:$BH$229,19,FALSE)+VLOOKUP($AC167,'06'!$AC$8:$BP$241,19,FALSE)</f>
        <v>0</v>
      </c>
      <c r="AV167" s="162"/>
      <c r="AW167" s="162"/>
      <c r="AX167" s="163"/>
      <c r="AY167" s="161">
        <f>VLOOKUP($AC167,'04'!$AC$8:$BH$253,23,FALSE)+VLOOKUP($AC167,'05'!$AC$8:$BH$229,23,FALSE)+VLOOKUP($AC167,'06'!$AC$8:$BP$241,23,FALSE)</f>
        <v>0</v>
      </c>
      <c r="AZ167" s="162"/>
      <c r="BA167" s="162"/>
      <c r="BB167" s="163"/>
      <c r="BC167" s="161">
        <f>VLOOKUP($AC167,'04'!$AC$8:$BH$253,27,FALSE)+VLOOKUP($AC167,'05'!$AC$8:$BH$229,27,FALSE)+VLOOKUP($AC167,'06'!$AC$8:$BP$241,27,FALSE)</f>
        <v>0</v>
      </c>
      <c r="BD167" s="162"/>
      <c r="BE167" s="162"/>
      <c r="BF167" s="163"/>
      <c r="BG167" s="164" t="str">
        <f t="shared" si="5"/>
        <v>n.é.</v>
      </c>
      <c r="BH167" s="165"/>
    </row>
    <row r="168" spans="1:60" ht="20.100000000000001" customHeight="1" x14ac:dyDescent="0.2">
      <c r="A168" s="173" t="s">
        <v>710</v>
      </c>
      <c r="B168" s="174"/>
      <c r="C168" s="214" t="s">
        <v>145</v>
      </c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6"/>
      <c r="AC168" s="206" t="s">
        <v>139</v>
      </c>
      <c r="AD168" s="207"/>
      <c r="AE168" s="161">
        <f>VLOOKUP($AC168,'04'!$AC$8:$BH$253,3,FALSE)+VLOOKUP($AC168,'05'!$AC$8:$BH$229,3,FALSE)+VLOOKUP($AC168,'06'!$AC$8:$BP$241,3,FALSE)</f>
        <v>0</v>
      </c>
      <c r="AF168" s="162"/>
      <c r="AG168" s="162"/>
      <c r="AH168" s="163"/>
      <c r="AI168" s="161">
        <f>VLOOKUP($AC168,'04'!$AC$8:$BH$253,7,FALSE)+VLOOKUP($AC168,'05'!$AC$8:$BH$229,7,FALSE)+VLOOKUP($AC168,'06'!$AC$8:$BP$241,7,FALSE)</f>
        <v>0</v>
      </c>
      <c r="AJ168" s="162"/>
      <c r="AK168" s="162"/>
      <c r="AL168" s="163"/>
      <c r="AM168" s="161">
        <f>VLOOKUP($AC168,'04'!$AC$8:$BH$253,11,FALSE)+VLOOKUP($AC168,'05'!$AC$8:$BH$229,11,FALSE)+VLOOKUP($AC168,'06'!$AC$8:$BP$241,11,FALSE)</f>
        <v>0</v>
      </c>
      <c r="AN168" s="162"/>
      <c r="AO168" s="162"/>
      <c r="AP168" s="163"/>
      <c r="AQ168" s="161">
        <f>VLOOKUP($AC168,'04'!$AC$8:$BH$253,15,FALSE)+VLOOKUP($AC168,'05'!$AC$8:$BH$229,15,FALSE)+VLOOKUP($AC168,'06'!$AC$8:$BP$241,15,FALSE)</f>
        <v>0</v>
      </c>
      <c r="AR168" s="162"/>
      <c r="AS168" s="162"/>
      <c r="AT168" s="163"/>
      <c r="AU168" s="161">
        <f>VLOOKUP($AC168,'04'!$AC$8:$BH$253,19,FALSE)+VLOOKUP($AC168,'05'!$AC$8:$BH$229,19,FALSE)+VLOOKUP($AC168,'06'!$AC$8:$BP$241,19,FALSE)</f>
        <v>0</v>
      </c>
      <c r="AV168" s="162"/>
      <c r="AW168" s="162"/>
      <c r="AX168" s="163"/>
      <c r="AY168" s="161">
        <f>VLOOKUP($AC168,'04'!$AC$8:$BH$253,23,FALSE)+VLOOKUP($AC168,'05'!$AC$8:$BH$229,23,FALSE)+VLOOKUP($AC168,'06'!$AC$8:$BP$241,23,FALSE)</f>
        <v>0</v>
      </c>
      <c r="AZ168" s="162"/>
      <c r="BA168" s="162"/>
      <c r="BB168" s="163"/>
      <c r="BC168" s="161">
        <f>VLOOKUP($AC168,'04'!$AC$8:$BH$253,27,FALSE)+VLOOKUP($AC168,'05'!$AC$8:$BH$229,27,FALSE)+VLOOKUP($AC168,'06'!$AC$8:$BP$241,27,FALSE)</f>
        <v>0</v>
      </c>
      <c r="BD168" s="162"/>
      <c r="BE168" s="162"/>
      <c r="BF168" s="163"/>
      <c r="BG168" s="164" t="str">
        <f t="shared" ref="BG168:BG226" si="56">IF(AI168&gt;0,BC168/AI168,"n.é.")</f>
        <v>n.é.</v>
      </c>
      <c r="BH168" s="165"/>
    </row>
    <row r="169" spans="1:60" ht="20.100000000000001" customHeight="1" x14ac:dyDescent="0.2">
      <c r="A169" s="173" t="s">
        <v>711</v>
      </c>
      <c r="B169" s="174"/>
      <c r="C169" s="217" t="s">
        <v>678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9"/>
      <c r="AC169" s="206" t="s">
        <v>140</v>
      </c>
      <c r="AD169" s="220"/>
      <c r="AE169" s="161">
        <f>VLOOKUP($AC169,'04'!$AC$8:$BH$253,3,FALSE)+VLOOKUP($AC169,'05'!$AC$8:$BH$229,3,FALSE)+VLOOKUP($AC169,'06'!$AC$8:$BP$241,3,FALSE)</f>
        <v>0</v>
      </c>
      <c r="AF169" s="162"/>
      <c r="AG169" s="162"/>
      <c r="AH169" s="163"/>
      <c r="AI169" s="161">
        <f>VLOOKUP($AC169,'04'!$AC$8:$BH$253,7,FALSE)+VLOOKUP($AC169,'05'!$AC$8:$BH$229,7,FALSE)+VLOOKUP($AC169,'06'!$AC$8:$BP$241,7,FALSE)</f>
        <v>0</v>
      </c>
      <c r="AJ169" s="162"/>
      <c r="AK169" s="162"/>
      <c r="AL169" s="163"/>
      <c r="AM169" s="161">
        <f>VLOOKUP($AC169,'04'!$AC$8:$BH$253,11,FALSE)+VLOOKUP($AC169,'05'!$AC$8:$BH$229,11,FALSE)+VLOOKUP($AC169,'06'!$AC$8:$BP$241,11,FALSE)</f>
        <v>0</v>
      </c>
      <c r="AN169" s="162"/>
      <c r="AO169" s="162"/>
      <c r="AP169" s="163"/>
      <c r="AQ169" s="161">
        <f>VLOOKUP($AC169,'04'!$AC$8:$BH$253,15,FALSE)+VLOOKUP($AC169,'05'!$AC$8:$BH$229,15,FALSE)+VLOOKUP($AC169,'06'!$AC$8:$BP$241,15,FALSE)</f>
        <v>0</v>
      </c>
      <c r="AR169" s="162"/>
      <c r="AS169" s="162"/>
      <c r="AT169" s="163"/>
      <c r="AU169" s="161">
        <f>VLOOKUP($AC169,'04'!$AC$8:$BH$253,19,FALSE)+VLOOKUP($AC169,'05'!$AC$8:$BH$229,19,FALSE)+VLOOKUP($AC169,'06'!$AC$8:$BP$241,19,FALSE)</f>
        <v>0</v>
      </c>
      <c r="AV169" s="162"/>
      <c r="AW169" s="162"/>
      <c r="AX169" s="163"/>
      <c r="AY169" s="161">
        <f>VLOOKUP($AC169,'04'!$AC$8:$BH$253,23,FALSE)+VLOOKUP($AC169,'05'!$AC$8:$BH$229,23,FALSE)+VLOOKUP($AC169,'06'!$AC$8:$BP$241,23,FALSE)</f>
        <v>0</v>
      </c>
      <c r="AZ169" s="162"/>
      <c r="BA169" s="162"/>
      <c r="BB169" s="163"/>
      <c r="BC169" s="161">
        <f>VLOOKUP($AC169,'04'!$AC$8:$BH$253,27,FALSE)+VLOOKUP($AC169,'05'!$AC$8:$BH$229,27,FALSE)+VLOOKUP($AC169,'06'!$AC$8:$BP$241,27,FALSE)</f>
        <v>0</v>
      </c>
      <c r="BD169" s="162"/>
      <c r="BE169" s="162"/>
      <c r="BF169" s="163"/>
      <c r="BG169" s="164" t="str">
        <f t="shared" si="56"/>
        <v>n.é.</v>
      </c>
      <c r="BH169" s="165"/>
    </row>
    <row r="170" spans="1:60" ht="20.100000000000001" customHeight="1" x14ac:dyDescent="0.2">
      <c r="A170" s="173" t="s">
        <v>712</v>
      </c>
      <c r="B170" s="174"/>
      <c r="C170" s="217" t="s">
        <v>146</v>
      </c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9"/>
      <c r="AC170" s="206" t="s">
        <v>141</v>
      </c>
      <c r="AD170" s="220"/>
      <c r="AE170" s="161">
        <f>VLOOKUP($AC170,'04'!$AC$8:$BH$253,3,FALSE)+VLOOKUP($AC170,'05'!$AC$8:$BH$229,3,FALSE)+VLOOKUP($AC170,'06'!$AC$8:$BP$241,3,FALSE)</f>
        <v>0</v>
      </c>
      <c r="AF170" s="162"/>
      <c r="AG170" s="162"/>
      <c r="AH170" s="163"/>
      <c r="AI170" s="161">
        <f>VLOOKUP($AC170,'04'!$AC$8:$BH$253,7,FALSE)+VLOOKUP($AC170,'05'!$AC$8:$BH$229,7,FALSE)+VLOOKUP($AC170,'06'!$AC$8:$BP$241,7,FALSE)</f>
        <v>1652864</v>
      </c>
      <c r="AJ170" s="162"/>
      <c r="AK170" s="162"/>
      <c r="AL170" s="163"/>
      <c r="AM170" s="161">
        <f>VLOOKUP($AC170,'04'!$AC$8:$BH$253,11,FALSE)+VLOOKUP($AC170,'05'!$AC$8:$BH$229,11,FALSE)+VLOOKUP($AC170,'06'!$AC$8:$BP$241,11,FALSE)</f>
        <v>0</v>
      </c>
      <c r="AN170" s="162"/>
      <c r="AO170" s="162"/>
      <c r="AP170" s="163"/>
      <c r="AQ170" s="161">
        <f>VLOOKUP($AC170,'04'!$AC$8:$BH$253,15,FALSE)+VLOOKUP($AC170,'05'!$AC$8:$BH$229,15,FALSE)+VLOOKUP($AC170,'06'!$AC$8:$BP$241,15,FALSE)</f>
        <v>0</v>
      </c>
      <c r="AR170" s="162"/>
      <c r="AS170" s="162"/>
      <c r="AT170" s="163"/>
      <c r="AU170" s="161">
        <f>VLOOKUP($AC170,'04'!$AC$8:$BH$253,19,FALSE)+VLOOKUP($AC170,'05'!$AC$8:$BH$229,19,FALSE)+VLOOKUP($AC170,'06'!$AC$8:$BP$241,19,FALSE)</f>
        <v>0</v>
      </c>
      <c r="AV170" s="162"/>
      <c r="AW170" s="162"/>
      <c r="AX170" s="163"/>
      <c r="AY170" s="161">
        <f>VLOOKUP($AC170,'04'!$AC$8:$BH$253,23,FALSE)+VLOOKUP($AC170,'05'!$AC$8:$BH$229,23,FALSE)+VLOOKUP($AC170,'06'!$AC$8:$BP$241,23,FALSE)</f>
        <v>0</v>
      </c>
      <c r="AZ170" s="162"/>
      <c r="BA170" s="162"/>
      <c r="BB170" s="163"/>
      <c r="BC170" s="161">
        <f>VLOOKUP($AC170,'04'!$AC$8:$BH$253,27,FALSE)+VLOOKUP($AC170,'05'!$AC$8:$BH$229,27,FALSE)+VLOOKUP($AC170,'06'!$AC$8:$BP$241,27,FALSE)</f>
        <v>0</v>
      </c>
      <c r="BD170" s="162"/>
      <c r="BE170" s="162"/>
      <c r="BF170" s="163"/>
      <c r="BG170" s="164">
        <f t="shared" si="56"/>
        <v>0</v>
      </c>
      <c r="BH170" s="165"/>
    </row>
    <row r="171" spans="1:60" ht="20.100000000000001" customHeight="1" x14ac:dyDescent="0.2">
      <c r="A171" s="173" t="s">
        <v>713</v>
      </c>
      <c r="B171" s="174"/>
      <c r="C171" s="214" t="s">
        <v>147</v>
      </c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6"/>
      <c r="AC171" s="206" t="s">
        <v>679</v>
      </c>
      <c r="AD171" s="207"/>
      <c r="AE171" s="161">
        <f>VLOOKUP($AC171,'04'!$AC$8:$BH$253,3,FALSE)+VLOOKUP($AC171,'05'!$AC$8:$BH$229,3,FALSE)+VLOOKUP($AC171,'06'!$AC$8:$BP$241,3,FALSE)</f>
        <v>1299109</v>
      </c>
      <c r="AF171" s="162"/>
      <c r="AG171" s="162"/>
      <c r="AH171" s="163"/>
      <c r="AI171" s="161">
        <f>VLOOKUP($AC171,'04'!$AC$8:$BH$253,7,FALSE)+VLOOKUP($AC171,'05'!$AC$8:$BH$229,7,FALSE)+VLOOKUP($AC171,'06'!$AC$8:$BP$241,7,FALSE)</f>
        <v>1898677</v>
      </c>
      <c r="AJ171" s="162"/>
      <c r="AK171" s="162"/>
      <c r="AL171" s="163"/>
      <c r="AM171" s="211" t="s">
        <v>599</v>
      </c>
      <c r="AN171" s="212"/>
      <c r="AO171" s="212"/>
      <c r="AP171" s="213"/>
      <c r="AQ171" s="211" t="s">
        <v>599</v>
      </c>
      <c r="AR171" s="212"/>
      <c r="AS171" s="212"/>
      <c r="AT171" s="213"/>
      <c r="AU171" s="211" t="s">
        <v>599</v>
      </c>
      <c r="AV171" s="212"/>
      <c r="AW171" s="212"/>
      <c r="AX171" s="213"/>
      <c r="AY171" s="211" t="s">
        <v>599</v>
      </c>
      <c r="AZ171" s="212"/>
      <c r="BA171" s="212"/>
      <c r="BB171" s="213"/>
      <c r="BC171" s="211" t="s">
        <v>599</v>
      </c>
      <c r="BD171" s="212"/>
      <c r="BE171" s="212"/>
      <c r="BF171" s="213"/>
      <c r="BG171" s="164" t="s">
        <v>599</v>
      </c>
      <c r="BH171" s="165"/>
    </row>
    <row r="172" spans="1:60" ht="20.100000000000001" customHeight="1" x14ac:dyDescent="0.2">
      <c r="A172" s="183" t="s">
        <v>714</v>
      </c>
      <c r="B172" s="184"/>
      <c r="C172" s="196" t="s">
        <v>791</v>
      </c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8"/>
      <c r="AC172" s="204" t="s">
        <v>59</v>
      </c>
      <c r="AD172" s="205"/>
      <c r="AE172" s="193">
        <f>SUM(AE157:AH171)</f>
        <v>6537727</v>
      </c>
      <c r="AF172" s="194"/>
      <c r="AG172" s="194"/>
      <c r="AH172" s="195"/>
      <c r="AI172" s="193">
        <f>SUM(AI157:AL171)</f>
        <v>8854750</v>
      </c>
      <c r="AJ172" s="194"/>
      <c r="AK172" s="194"/>
      <c r="AL172" s="195"/>
      <c r="AM172" s="193">
        <f t="shared" ref="AM172" si="57">SUM(AM157:AP171)</f>
        <v>0</v>
      </c>
      <c r="AN172" s="194"/>
      <c r="AO172" s="194"/>
      <c r="AP172" s="195"/>
      <c r="AQ172" s="193">
        <f t="shared" ref="AQ172" si="58">SUM(AQ157:AT171)</f>
        <v>0</v>
      </c>
      <c r="AR172" s="194"/>
      <c r="AS172" s="194"/>
      <c r="AT172" s="195"/>
      <c r="AU172" s="193">
        <f t="shared" ref="AU172" si="59">SUM(AU157:AX171)</f>
        <v>0</v>
      </c>
      <c r="AV172" s="194"/>
      <c r="AW172" s="194"/>
      <c r="AX172" s="195"/>
      <c r="AY172" s="193">
        <f t="shared" ref="AY172" si="60">SUM(AY157:BB171)</f>
        <v>0</v>
      </c>
      <c r="AZ172" s="194"/>
      <c r="BA172" s="194"/>
      <c r="BB172" s="195"/>
      <c r="BC172" s="193">
        <f t="shared" ref="BC172" si="61">SUM(BC157:BF171)</f>
        <v>0</v>
      </c>
      <c r="BD172" s="194"/>
      <c r="BE172" s="194"/>
      <c r="BF172" s="195"/>
      <c r="BG172" s="181">
        <f t="shared" si="56"/>
        <v>0</v>
      </c>
      <c r="BH172" s="182"/>
    </row>
    <row r="173" spans="1:60" ht="20.100000000000001" customHeight="1" x14ac:dyDescent="0.2">
      <c r="A173" s="173" t="s">
        <v>715</v>
      </c>
      <c r="B173" s="174"/>
      <c r="C173" s="208" t="s">
        <v>148</v>
      </c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10"/>
      <c r="AC173" s="206" t="s">
        <v>124</v>
      </c>
      <c r="AD173" s="207"/>
      <c r="AE173" s="161">
        <f>VLOOKUP($AC173,'04'!$AC$8:$BH$253,3,FALSE)+VLOOKUP($AC173,'05'!$AC$8:$BH$229,3,FALSE)+VLOOKUP($AC173,'06'!$AC$8:$BP$241,3,FALSE)</f>
        <v>0</v>
      </c>
      <c r="AF173" s="162"/>
      <c r="AG173" s="162"/>
      <c r="AH173" s="163"/>
      <c r="AI173" s="161">
        <f>VLOOKUP($AC173,'04'!$AC$8:$BH$253,7,FALSE)+VLOOKUP($AC173,'05'!$AC$8:$BH$229,7,FALSE)+VLOOKUP($AC173,'06'!$AC$8:$BP$241,7,FALSE)</f>
        <v>0</v>
      </c>
      <c r="AJ173" s="162"/>
      <c r="AK173" s="162"/>
      <c r="AL173" s="163"/>
      <c r="AM173" s="161">
        <f>VLOOKUP($AC173,'04'!$AC$8:$BH$253,11,FALSE)+VLOOKUP($AC173,'05'!$AC$8:$BH$229,11,FALSE)+VLOOKUP($AC173,'06'!$AC$8:$BP$241,11,FALSE)</f>
        <v>0</v>
      </c>
      <c r="AN173" s="162"/>
      <c r="AO173" s="162"/>
      <c r="AP173" s="163"/>
      <c r="AQ173" s="161">
        <f>VLOOKUP($AC173,'04'!$AC$8:$BH$253,15,FALSE)+VLOOKUP($AC173,'05'!$AC$8:$BH$229,15,FALSE)+VLOOKUP($AC173,'06'!$AC$8:$BP$241,15,FALSE)</f>
        <v>0</v>
      </c>
      <c r="AR173" s="162"/>
      <c r="AS173" s="162"/>
      <c r="AT173" s="163"/>
      <c r="AU173" s="161">
        <f>VLOOKUP($AC173,'04'!$AC$8:$BH$253,19,FALSE)+VLOOKUP($AC173,'05'!$AC$8:$BH$229,19,FALSE)+VLOOKUP($AC173,'06'!$AC$8:$BP$241,19,FALSE)</f>
        <v>0</v>
      </c>
      <c r="AV173" s="162"/>
      <c r="AW173" s="162"/>
      <c r="AX173" s="163"/>
      <c r="AY173" s="161">
        <f>VLOOKUP($AC173,'04'!$AC$8:$BH$253,23,FALSE)+VLOOKUP($AC173,'05'!$AC$8:$BH$229,23,FALSE)+VLOOKUP($AC173,'06'!$AC$8:$BP$241,23,FALSE)</f>
        <v>0</v>
      </c>
      <c r="AZ173" s="162"/>
      <c r="BA173" s="162"/>
      <c r="BB173" s="163"/>
      <c r="BC173" s="161">
        <f>VLOOKUP($AC173,'04'!$AC$8:$BH$253,27,FALSE)+VLOOKUP($AC173,'05'!$AC$8:$BH$229,27,FALSE)+VLOOKUP($AC173,'06'!$AC$8:$BP$241,27,FALSE)</f>
        <v>0</v>
      </c>
      <c r="BD173" s="162"/>
      <c r="BE173" s="162"/>
      <c r="BF173" s="163"/>
      <c r="BG173" s="164" t="str">
        <f t="shared" si="56"/>
        <v>n.é.</v>
      </c>
      <c r="BH173" s="165"/>
    </row>
    <row r="174" spans="1:60" ht="20.100000000000001" customHeight="1" x14ac:dyDescent="0.2">
      <c r="A174" s="173" t="s">
        <v>716</v>
      </c>
      <c r="B174" s="174"/>
      <c r="C174" s="208" t="s">
        <v>149</v>
      </c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10"/>
      <c r="AC174" s="206" t="s">
        <v>125</v>
      </c>
      <c r="AD174" s="207"/>
      <c r="AE174" s="161">
        <f>VLOOKUP($AC174,'04'!$AC$8:$BH$253,3,FALSE)+VLOOKUP($AC174,'05'!$AC$8:$BH$229,3,FALSE)+VLOOKUP($AC174,'06'!$AC$8:$BP$241,3,FALSE)</f>
        <v>0</v>
      </c>
      <c r="AF174" s="162"/>
      <c r="AG174" s="162"/>
      <c r="AH174" s="163"/>
      <c r="AI174" s="161">
        <f>VLOOKUP($AC174,'04'!$AC$8:$BH$253,7,FALSE)+VLOOKUP($AC174,'05'!$AC$8:$BH$229,7,FALSE)+VLOOKUP($AC174,'06'!$AC$8:$BP$241,7,FALSE)</f>
        <v>2500000</v>
      </c>
      <c r="AJ174" s="162"/>
      <c r="AK174" s="162"/>
      <c r="AL174" s="163"/>
      <c r="AM174" s="161">
        <f>VLOOKUP($AC174,'04'!$AC$8:$BH$253,11,FALSE)+VLOOKUP($AC174,'05'!$AC$8:$BH$229,11,FALSE)+VLOOKUP($AC174,'06'!$AC$8:$BP$241,11,FALSE)</f>
        <v>0</v>
      </c>
      <c r="AN174" s="162"/>
      <c r="AO174" s="162"/>
      <c r="AP174" s="163"/>
      <c r="AQ174" s="161">
        <f>VLOOKUP($AC174,'04'!$AC$8:$BH$253,15,FALSE)+VLOOKUP($AC174,'05'!$AC$8:$BH$229,15,FALSE)+VLOOKUP($AC174,'06'!$AC$8:$BP$241,15,FALSE)</f>
        <v>0</v>
      </c>
      <c r="AR174" s="162"/>
      <c r="AS174" s="162"/>
      <c r="AT174" s="163"/>
      <c r="AU174" s="161">
        <f>VLOOKUP($AC174,'04'!$AC$8:$BH$253,19,FALSE)+VLOOKUP($AC174,'05'!$AC$8:$BH$229,19,FALSE)+VLOOKUP($AC174,'06'!$AC$8:$BP$241,19,FALSE)</f>
        <v>0</v>
      </c>
      <c r="AV174" s="162"/>
      <c r="AW174" s="162"/>
      <c r="AX174" s="163"/>
      <c r="AY174" s="161">
        <f>VLOOKUP($AC174,'04'!$AC$8:$BH$253,23,FALSE)+VLOOKUP($AC174,'05'!$AC$8:$BH$229,23,FALSE)+VLOOKUP($AC174,'06'!$AC$8:$BP$241,23,FALSE)</f>
        <v>0</v>
      </c>
      <c r="AZ174" s="162"/>
      <c r="BA174" s="162"/>
      <c r="BB174" s="163"/>
      <c r="BC174" s="161">
        <f>VLOOKUP($AC174,'04'!$AC$8:$BH$253,27,FALSE)+VLOOKUP($AC174,'05'!$AC$8:$BH$229,27,FALSE)+VLOOKUP($AC174,'06'!$AC$8:$BP$241,27,FALSE)</f>
        <v>0</v>
      </c>
      <c r="BD174" s="162"/>
      <c r="BE174" s="162"/>
      <c r="BF174" s="163"/>
      <c r="BG174" s="164">
        <f t="shared" si="56"/>
        <v>0</v>
      </c>
      <c r="BH174" s="165"/>
    </row>
    <row r="175" spans="1:60" ht="20.100000000000001" customHeight="1" x14ac:dyDescent="0.2">
      <c r="A175" s="173" t="s">
        <v>717</v>
      </c>
      <c r="B175" s="174"/>
      <c r="C175" s="208" t="s">
        <v>150</v>
      </c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10"/>
      <c r="AC175" s="206" t="s">
        <v>126</v>
      </c>
      <c r="AD175" s="207"/>
      <c r="AE175" s="161">
        <f>VLOOKUP($AC175,'04'!$AC$8:$BH$253,3,FALSE)+VLOOKUP($AC175,'05'!$AC$8:$BH$229,3,FALSE)+VLOOKUP($AC175,'06'!$AC$8:$BP$241,3,FALSE)</f>
        <v>0</v>
      </c>
      <c r="AF175" s="162"/>
      <c r="AG175" s="162"/>
      <c r="AH175" s="163"/>
      <c r="AI175" s="161">
        <f>VLOOKUP($AC175,'04'!$AC$8:$BH$253,7,FALSE)+VLOOKUP($AC175,'05'!$AC$8:$BH$229,7,FALSE)+VLOOKUP($AC175,'06'!$AC$8:$BP$241,7,FALSE)</f>
        <v>211000</v>
      </c>
      <c r="AJ175" s="162"/>
      <c r="AK175" s="162"/>
      <c r="AL175" s="163"/>
      <c r="AM175" s="161">
        <f>VLOOKUP($AC175,'04'!$AC$8:$BH$253,11,FALSE)+VLOOKUP($AC175,'05'!$AC$8:$BH$229,11,FALSE)+VLOOKUP($AC175,'06'!$AC$8:$BP$241,11,FALSE)</f>
        <v>0</v>
      </c>
      <c r="AN175" s="162"/>
      <c r="AO175" s="162"/>
      <c r="AP175" s="163"/>
      <c r="AQ175" s="161">
        <f>VLOOKUP($AC175,'04'!$AC$8:$BH$253,15,FALSE)+VLOOKUP($AC175,'05'!$AC$8:$BH$229,15,FALSE)+VLOOKUP($AC175,'06'!$AC$8:$BP$241,15,FALSE)</f>
        <v>0</v>
      </c>
      <c r="AR175" s="162"/>
      <c r="AS175" s="162"/>
      <c r="AT175" s="163"/>
      <c r="AU175" s="161">
        <f>VLOOKUP($AC175,'04'!$AC$8:$BH$253,19,FALSE)+VLOOKUP($AC175,'05'!$AC$8:$BH$229,19,FALSE)+VLOOKUP($AC175,'06'!$AC$8:$BP$241,19,FALSE)</f>
        <v>0</v>
      </c>
      <c r="AV175" s="162"/>
      <c r="AW175" s="162"/>
      <c r="AX175" s="163"/>
      <c r="AY175" s="161">
        <f>VLOOKUP($AC175,'04'!$AC$8:$BH$253,23,FALSE)+VLOOKUP($AC175,'05'!$AC$8:$BH$229,23,FALSE)+VLOOKUP($AC175,'06'!$AC$8:$BP$241,23,FALSE)</f>
        <v>0</v>
      </c>
      <c r="AZ175" s="162"/>
      <c r="BA175" s="162"/>
      <c r="BB175" s="163"/>
      <c r="BC175" s="161">
        <f>VLOOKUP($AC175,'04'!$AC$8:$BH$253,27,FALSE)+VLOOKUP($AC175,'05'!$AC$8:$BH$229,27,FALSE)+VLOOKUP($AC175,'06'!$AC$8:$BP$241,27,FALSE)</f>
        <v>0</v>
      </c>
      <c r="BD175" s="162"/>
      <c r="BE175" s="162"/>
      <c r="BF175" s="163"/>
      <c r="BG175" s="164">
        <f t="shared" si="56"/>
        <v>0</v>
      </c>
      <c r="BH175" s="165"/>
    </row>
    <row r="176" spans="1:60" ht="20.100000000000001" customHeight="1" x14ac:dyDescent="0.2">
      <c r="A176" s="173" t="s">
        <v>718</v>
      </c>
      <c r="B176" s="174"/>
      <c r="C176" s="208" t="s">
        <v>151</v>
      </c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10"/>
      <c r="AC176" s="206" t="s">
        <v>127</v>
      </c>
      <c r="AD176" s="207"/>
      <c r="AE176" s="161">
        <f>VLOOKUP($AC176,'04'!$AC$8:$BH$253,3,FALSE)+VLOOKUP($AC176,'05'!$AC$8:$BH$229,3,FALSE)+VLOOKUP($AC176,'06'!$AC$8:$BP$241,3,FALSE)</f>
        <v>37062986</v>
      </c>
      <c r="AF176" s="162"/>
      <c r="AG176" s="162"/>
      <c r="AH176" s="163"/>
      <c r="AI176" s="161">
        <f>VLOOKUP($AC176,'04'!$AC$8:$BH$253,7,FALSE)+VLOOKUP($AC176,'05'!$AC$8:$BH$229,7,FALSE)+VLOOKUP($AC176,'06'!$AC$8:$BP$241,7,FALSE)</f>
        <v>28230587</v>
      </c>
      <c r="AJ176" s="162"/>
      <c r="AK176" s="162"/>
      <c r="AL176" s="163"/>
      <c r="AM176" s="161">
        <f>VLOOKUP($AC176,'04'!$AC$8:$BH$253,11,FALSE)+VLOOKUP($AC176,'05'!$AC$8:$BH$229,11,FALSE)+VLOOKUP($AC176,'06'!$AC$8:$BP$241,11,FALSE)</f>
        <v>0</v>
      </c>
      <c r="AN176" s="162"/>
      <c r="AO176" s="162"/>
      <c r="AP176" s="163"/>
      <c r="AQ176" s="161">
        <f>VLOOKUP($AC176,'04'!$AC$8:$BH$253,15,FALSE)+VLOOKUP($AC176,'05'!$AC$8:$BH$229,15,FALSE)+VLOOKUP($AC176,'06'!$AC$8:$BP$241,15,FALSE)</f>
        <v>0</v>
      </c>
      <c r="AR176" s="162"/>
      <c r="AS176" s="162"/>
      <c r="AT176" s="163"/>
      <c r="AU176" s="161">
        <f>VLOOKUP($AC176,'04'!$AC$8:$BH$253,19,FALSE)+VLOOKUP($AC176,'05'!$AC$8:$BH$229,19,FALSE)+VLOOKUP($AC176,'06'!$AC$8:$BP$241,19,FALSE)</f>
        <v>0</v>
      </c>
      <c r="AV176" s="162"/>
      <c r="AW176" s="162"/>
      <c r="AX176" s="163"/>
      <c r="AY176" s="161">
        <f>VLOOKUP($AC176,'04'!$AC$8:$BH$253,23,FALSE)+VLOOKUP($AC176,'05'!$AC$8:$BH$229,23,FALSE)+VLOOKUP($AC176,'06'!$AC$8:$BP$241,23,FALSE)</f>
        <v>0</v>
      </c>
      <c r="AZ176" s="162"/>
      <c r="BA176" s="162"/>
      <c r="BB176" s="163"/>
      <c r="BC176" s="161">
        <f>VLOOKUP($AC176,'04'!$AC$8:$BH$253,27,FALSE)+VLOOKUP($AC176,'05'!$AC$8:$BH$229,27,FALSE)+VLOOKUP($AC176,'06'!$AC$8:$BP$241,27,FALSE)</f>
        <v>0</v>
      </c>
      <c r="BD176" s="162"/>
      <c r="BE176" s="162"/>
      <c r="BF176" s="163"/>
      <c r="BG176" s="164">
        <f t="shared" si="56"/>
        <v>0</v>
      </c>
      <c r="BH176" s="165"/>
    </row>
    <row r="177" spans="1:60" ht="20.100000000000001" customHeight="1" x14ac:dyDescent="0.2">
      <c r="A177" s="173" t="s">
        <v>719</v>
      </c>
      <c r="B177" s="174"/>
      <c r="C177" s="190" t="s">
        <v>152</v>
      </c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2"/>
      <c r="AC177" s="206" t="s">
        <v>128</v>
      </c>
      <c r="AD177" s="207"/>
      <c r="AE177" s="161">
        <f>VLOOKUP($AC177,'04'!$AC$8:$BH$253,3,FALSE)+VLOOKUP($AC177,'05'!$AC$8:$BH$229,3,FALSE)+VLOOKUP($AC177,'06'!$AC$8:$BP$241,3,FALSE)</f>
        <v>0</v>
      </c>
      <c r="AF177" s="162"/>
      <c r="AG177" s="162"/>
      <c r="AH177" s="163"/>
      <c r="AI177" s="161">
        <f>VLOOKUP($AC177,'04'!$AC$8:$BH$253,7,FALSE)+VLOOKUP($AC177,'05'!$AC$8:$BH$229,7,FALSE)+VLOOKUP($AC177,'06'!$AC$8:$BP$241,7,FALSE)</f>
        <v>0</v>
      </c>
      <c r="AJ177" s="162"/>
      <c r="AK177" s="162"/>
      <c r="AL177" s="163"/>
      <c r="AM177" s="161">
        <f>VLOOKUP($AC177,'04'!$AC$8:$BH$253,11,FALSE)+VLOOKUP($AC177,'05'!$AC$8:$BH$229,11,FALSE)+VLOOKUP($AC177,'06'!$AC$8:$BP$241,11,FALSE)</f>
        <v>0</v>
      </c>
      <c r="AN177" s="162"/>
      <c r="AO177" s="162"/>
      <c r="AP177" s="163"/>
      <c r="AQ177" s="161">
        <f>VLOOKUP($AC177,'04'!$AC$8:$BH$253,15,FALSE)+VLOOKUP($AC177,'05'!$AC$8:$BH$229,15,FALSE)+VLOOKUP($AC177,'06'!$AC$8:$BP$241,15,FALSE)</f>
        <v>0</v>
      </c>
      <c r="AR177" s="162"/>
      <c r="AS177" s="162"/>
      <c r="AT177" s="163"/>
      <c r="AU177" s="161">
        <f>VLOOKUP($AC177,'04'!$AC$8:$BH$253,19,FALSE)+VLOOKUP($AC177,'05'!$AC$8:$BH$229,19,FALSE)+VLOOKUP($AC177,'06'!$AC$8:$BP$241,19,FALSE)</f>
        <v>0</v>
      </c>
      <c r="AV177" s="162"/>
      <c r="AW177" s="162"/>
      <c r="AX177" s="163"/>
      <c r="AY177" s="161">
        <f>VLOOKUP($AC177,'04'!$AC$8:$BH$253,23,FALSE)+VLOOKUP($AC177,'05'!$AC$8:$BH$229,23,FALSE)+VLOOKUP($AC177,'06'!$AC$8:$BP$241,23,FALSE)</f>
        <v>0</v>
      </c>
      <c r="AZ177" s="162"/>
      <c r="BA177" s="162"/>
      <c r="BB177" s="163"/>
      <c r="BC177" s="161">
        <f>VLOOKUP($AC177,'04'!$AC$8:$BH$253,27,FALSE)+VLOOKUP($AC177,'05'!$AC$8:$BH$229,27,FALSE)+VLOOKUP($AC177,'06'!$AC$8:$BP$241,27,FALSE)</f>
        <v>0</v>
      </c>
      <c r="BD177" s="162"/>
      <c r="BE177" s="162"/>
      <c r="BF177" s="163"/>
      <c r="BG177" s="164" t="str">
        <f t="shared" si="56"/>
        <v>n.é.</v>
      </c>
      <c r="BH177" s="165"/>
    </row>
    <row r="178" spans="1:60" ht="20.100000000000001" customHeight="1" x14ac:dyDescent="0.2">
      <c r="A178" s="173" t="s">
        <v>720</v>
      </c>
      <c r="B178" s="174"/>
      <c r="C178" s="190" t="s">
        <v>153</v>
      </c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2"/>
      <c r="AC178" s="206" t="s">
        <v>129</v>
      </c>
      <c r="AD178" s="207"/>
      <c r="AE178" s="161">
        <f>VLOOKUP($AC178,'04'!$AC$8:$BH$253,3,FALSE)+VLOOKUP($AC178,'05'!$AC$8:$BH$229,3,FALSE)+VLOOKUP($AC178,'06'!$AC$8:$BP$241,3,FALSE)</f>
        <v>0</v>
      </c>
      <c r="AF178" s="162"/>
      <c r="AG178" s="162"/>
      <c r="AH178" s="163"/>
      <c r="AI178" s="161">
        <f>VLOOKUP($AC178,'04'!$AC$8:$BH$253,7,FALSE)+VLOOKUP($AC178,'05'!$AC$8:$BH$229,7,FALSE)+VLOOKUP($AC178,'06'!$AC$8:$BP$241,7,FALSE)</f>
        <v>0</v>
      </c>
      <c r="AJ178" s="162"/>
      <c r="AK178" s="162"/>
      <c r="AL178" s="163"/>
      <c r="AM178" s="161">
        <f>VLOOKUP($AC178,'04'!$AC$8:$BH$253,11,FALSE)+VLOOKUP($AC178,'05'!$AC$8:$BH$229,11,FALSE)+VLOOKUP($AC178,'06'!$AC$8:$BP$241,11,FALSE)</f>
        <v>0</v>
      </c>
      <c r="AN178" s="162"/>
      <c r="AO178" s="162"/>
      <c r="AP178" s="163"/>
      <c r="AQ178" s="161">
        <f>VLOOKUP($AC178,'04'!$AC$8:$BH$253,15,FALSE)+VLOOKUP($AC178,'05'!$AC$8:$BH$229,15,FALSE)+VLOOKUP($AC178,'06'!$AC$8:$BP$241,15,FALSE)</f>
        <v>0</v>
      </c>
      <c r="AR178" s="162"/>
      <c r="AS178" s="162"/>
      <c r="AT178" s="163"/>
      <c r="AU178" s="161">
        <f>VLOOKUP($AC178,'04'!$AC$8:$BH$253,19,FALSE)+VLOOKUP($AC178,'05'!$AC$8:$BH$229,19,FALSE)+VLOOKUP($AC178,'06'!$AC$8:$BP$241,19,FALSE)</f>
        <v>0</v>
      </c>
      <c r="AV178" s="162"/>
      <c r="AW178" s="162"/>
      <c r="AX178" s="163"/>
      <c r="AY178" s="161">
        <f>VLOOKUP($AC178,'04'!$AC$8:$BH$253,23,FALSE)+VLOOKUP($AC178,'05'!$AC$8:$BH$229,23,FALSE)+VLOOKUP($AC178,'06'!$AC$8:$BP$241,23,FALSE)</f>
        <v>0</v>
      </c>
      <c r="AZ178" s="162"/>
      <c r="BA178" s="162"/>
      <c r="BB178" s="163"/>
      <c r="BC178" s="161">
        <f>VLOOKUP($AC178,'04'!$AC$8:$BH$253,27,FALSE)+VLOOKUP($AC178,'05'!$AC$8:$BH$229,27,FALSE)+VLOOKUP($AC178,'06'!$AC$8:$BP$241,27,FALSE)</f>
        <v>0</v>
      </c>
      <c r="BD178" s="162"/>
      <c r="BE178" s="162"/>
      <c r="BF178" s="163"/>
      <c r="BG178" s="164" t="str">
        <f t="shared" si="56"/>
        <v>n.é.</v>
      </c>
      <c r="BH178" s="165"/>
    </row>
    <row r="179" spans="1:60" ht="20.100000000000001" customHeight="1" x14ac:dyDescent="0.2">
      <c r="A179" s="173" t="s">
        <v>721</v>
      </c>
      <c r="B179" s="174"/>
      <c r="C179" s="190" t="s">
        <v>154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2"/>
      <c r="AC179" s="206" t="s">
        <v>130</v>
      </c>
      <c r="AD179" s="207"/>
      <c r="AE179" s="161">
        <f>VLOOKUP($AC179,'04'!$AC$8:$BH$253,3,FALSE)+VLOOKUP($AC179,'05'!$AC$8:$BH$229,3,FALSE)+VLOOKUP($AC179,'06'!$AC$8:$BP$241,3,FALSE)</f>
        <v>13202498</v>
      </c>
      <c r="AF179" s="162"/>
      <c r="AG179" s="162"/>
      <c r="AH179" s="163"/>
      <c r="AI179" s="161">
        <f>VLOOKUP($AC179,'04'!$AC$8:$BH$253,7,FALSE)+VLOOKUP($AC179,'05'!$AC$8:$BH$229,7,FALSE)+VLOOKUP($AC179,'06'!$AC$8:$BP$241,7,FALSE)</f>
        <v>7622259</v>
      </c>
      <c r="AJ179" s="162"/>
      <c r="AK179" s="162"/>
      <c r="AL179" s="163"/>
      <c r="AM179" s="161">
        <f>VLOOKUP($AC179,'04'!$AC$8:$BH$253,11,FALSE)+VLOOKUP($AC179,'05'!$AC$8:$BH$229,11,FALSE)+VLOOKUP($AC179,'06'!$AC$8:$BP$241,11,FALSE)</f>
        <v>0</v>
      </c>
      <c r="AN179" s="162"/>
      <c r="AO179" s="162"/>
      <c r="AP179" s="163"/>
      <c r="AQ179" s="161">
        <f>VLOOKUP($AC179,'04'!$AC$8:$BH$253,15,FALSE)+VLOOKUP($AC179,'05'!$AC$8:$BH$229,15,FALSE)+VLOOKUP($AC179,'06'!$AC$8:$BP$241,15,FALSE)</f>
        <v>0</v>
      </c>
      <c r="AR179" s="162"/>
      <c r="AS179" s="162"/>
      <c r="AT179" s="163"/>
      <c r="AU179" s="161">
        <f>VLOOKUP($AC179,'04'!$AC$8:$BH$253,19,FALSE)+VLOOKUP($AC179,'05'!$AC$8:$BH$229,19,FALSE)+VLOOKUP($AC179,'06'!$AC$8:$BP$241,19,FALSE)</f>
        <v>0</v>
      </c>
      <c r="AV179" s="162"/>
      <c r="AW179" s="162"/>
      <c r="AX179" s="163"/>
      <c r="AY179" s="161">
        <f>VLOOKUP($AC179,'04'!$AC$8:$BH$253,23,FALSE)+VLOOKUP($AC179,'05'!$AC$8:$BH$229,23,FALSE)+VLOOKUP($AC179,'06'!$AC$8:$BP$241,23,FALSE)</f>
        <v>0</v>
      </c>
      <c r="AZ179" s="162"/>
      <c r="BA179" s="162"/>
      <c r="BB179" s="163"/>
      <c r="BC179" s="161">
        <f>VLOOKUP($AC179,'04'!$AC$8:$BH$253,27,FALSE)+VLOOKUP($AC179,'05'!$AC$8:$BH$229,27,FALSE)+VLOOKUP($AC179,'06'!$AC$8:$BP$241,27,FALSE)</f>
        <v>0</v>
      </c>
      <c r="BD179" s="162"/>
      <c r="BE179" s="162"/>
      <c r="BF179" s="163"/>
      <c r="BG179" s="164">
        <f t="shared" si="56"/>
        <v>0</v>
      </c>
      <c r="BH179" s="165"/>
    </row>
    <row r="180" spans="1:60" s="2" customFormat="1" ht="20.100000000000001" customHeight="1" x14ac:dyDescent="0.2">
      <c r="A180" s="183" t="s">
        <v>722</v>
      </c>
      <c r="B180" s="184"/>
      <c r="C180" s="185" t="s">
        <v>769</v>
      </c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7"/>
      <c r="AC180" s="204" t="s">
        <v>60</v>
      </c>
      <c r="AD180" s="205"/>
      <c r="AE180" s="193">
        <f>SUM(AE173:AH179)</f>
        <v>50265484</v>
      </c>
      <c r="AF180" s="194"/>
      <c r="AG180" s="194"/>
      <c r="AH180" s="195"/>
      <c r="AI180" s="193">
        <f>SUM(AI173:AL179)</f>
        <v>38563846</v>
      </c>
      <c r="AJ180" s="194"/>
      <c r="AK180" s="194"/>
      <c r="AL180" s="195"/>
      <c r="AM180" s="193">
        <f t="shared" ref="AM180" si="62">SUM(AM173:AP179)</f>
        <v>0</v>
      </c>
      <c r="AN180" s="194"/>
      <c r="AO180" s="194"/>
      <c r="AP180" s="195"/>
      <c r="AQ180" s="193">
        <f t="shared" ref="AQ180" si="63">SUM(AQ173:AT179)</f>
        <v>0</v>
      </c>
      <c r="AR180" s="194"/>
      <c r="AS180" s="194"/>
      <c r="AT180" s="195"/>
      <c r="AU180" s="193">
        <f t="shared" ref="AU180" si="64">SUM(AU173:AX179)</f>
        <v>0</v>
      </c>
      <c r="AV180" s="194"/>
      <c r="AW180" s="194"/>
      <c r="AX180" s="195"/>
      <c r="AY180" s="193">
        <f t="shared" ref="AY180" si="65">SUM(AY173:BB179)</f>
        <v>0</v>
      </c>
      <c r="AZ180" s="194"/>
      <c r="BA180" s="194"/>
      <c r="BB180" s="195"/>
      <c r="BC180" s="193">
        <f t="shared" ref="BC180" si="66">SUM(BC173:BF179)</f>
        <v>0</v>
      </c>
      <c r="BD180" s="194"/>
      <c r="BE180" s="194"/>
      <c r="BF180" s="195"/>
      <c r="BG180" s="181">
        <f t="shared" si="56"/>
        <v>0</v>
      </c>
      <c r="BH180" s="182"/>
    </row>
    <row r="181" spans="1:60" ht="20.100000000000001" customHeight="1" x14ac:dyDescent="0.2">
      <c r="A181" s="173" t="s">
        <v>723</v>
      </c>
      <c r="B181" s="174"/>
      <c r="C181" s="175" t="s">
        <v>167</v>
      </c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7"/>
      <c r="AC181" s="206" t="s">
        <v>155</v>
      </c>
      <c r="AD181" s="207"/>
      <c r="AE181" s="161">
        <f>VLOOKUP($AC181,'04'!$AC$8:$BH$253,3,FALSE)+VLOOKUP($AC181,'05'!$AC$8:$BH$229,3,FALSE)+VLOOKUP($AC181,'06'!$AC$8:$BP$241,3,FALSE)</f>
        <v>88900324</v>
      </c>
      <c r="AF181" s="162"/>
      <c r="AG181" s="162"/>
      <c r="AH181" s="163"/>
      <c r="AI181" s="161">
        <f>VLOOKUP($AC181,'04'!$AC$8:$BH$253,7,FALSE)+VLOOKUP($AC181,'05'!$AC$8:$BH$229,7,FALSE)+VLOOKUP($AC181,'06'!$AC$8:$BP$241,7,FALSE)</f>
        <v>139797302</v>
      </c>
      <c r="AJ181" s="162"/>
      <c r="AK181" s="162"/>
      <c r="AL181" s="163"/>
      <c r="AM181" s="161">
        <f>VLOOKUP($AC181,'04'!$AC$8:$BH$253,11,FALSE)+VLOOKUP($AC181,'05'!$AC$8:$BH$229,11,FALSE)+VLOOKUP($AC181,'06'!$AC$8:$BP$241,11,FALSE)</f>
        <v>0</v>
      </c>
      <c r="AN181" s="162"/>
      <c r="AO181" s="162"/>
      <c r="AP181" s="163"/>
      <c r="AQ181" s="161">
        <f>VLOOKUP($AC181,'04'!$AC$8:$BH$253,15,FALSE)+VLOOKUP($AC181,'05'!$AC$8:$BH$229,15,FALSE)+VLOOKUP($AC181,'06'!$AC$8:$BP$241,15,FALSE)</f>
        <v>0</v>
      </c>
      <c r="AR181" s="162"/>
      <c r="AS181" s="162"/>
      <c r="AT181" s="163"/>
      <c r="AU181" s="161">
        <f>VLOOKUP($AC181,'04'!$AC$8:$BH$253,19,FALSE)+VLOOKUP($AC181,'05'!$AC$8:$BH$229,19,FALSE)+VLOOKUP($AC181,'06'!$AC$8:$BP$241,19,FALSE)</f>
        <v>0</v>
      </c>
      <c r="AV181" s="162"/>
      <c r="AW181" s="162"/>
      <c r="AX181" s="163"/>
      <c r="AY181" s="161">
        <f>VLOOKUP($AC181,'04'!$AC$8:$BH$253,23,FALSE)+VLOOKUP($AC181,'05'!$AC$8:$BH$229,23,FALSE)+VLOOKUP($AC181,'06'!$AC$8:$BP$241,23,FALSE)</f>
        <v>0</v>
      </c>
      <c r="AZ181" s="162"/>
      <c r="BA181" s="162"/>
      <c r="BB181" s="163"/>
      <c r="BC181" s="161">
        <f>VLOOKUP($AC181,'04'!$AC$8:$BH$253,27,FALSE)+VLOOKUP($AC181,'05'!$AC$8:$BH$229,27,FALSE)+VLOOKUP($AC181,'06'!$AC$8:$BP$241,27,FALSE)</f>
        <v>0</v>
      </c>
      <c r="BD181" s="162"/>
      <c r="BE181" s="162"/>
      <c r="BF181" s="163"/>
      <c r="BG181" s="164">
        <f t="shared" si="56"/>
        <v>0</v>
      </c>
      <c r="BH181" s="165"/>
    </row>
    <row r="182" spans="1:60" ht="20.100000000000001" customHeight="1" x14ac:dyDescent="0.2">
      <c r="A182" s="173" t="s">
        <v>724</v>
      </c>
      <c r="B182" s="174"/>
      <c r="C182" s="175" t="s">
        <v>168</v>
      </c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7"/>
      <c r="AC182" s="206" t="s">
        <v>156</v>
      </c>
      <c r="AD182" s="207"/>
      <c r="AE182" s="161">
        <f>VLOOKUP($AC182,'04'!$AC$8:$BH$253,3,FALSE)+VLOOKUP($AC182,'05'!$AC$8:$BH$229,3,FALSE)+VLOOKUP($AC182,'06'!$AC$8:$BP$241,3,FALSE)</f>
        <v>0</v>
      </c>
      <c r="AF182" s="162"/>
      <c r="AG182" s="162"/>
      <c r="AH182" s="163"/>
      <c r="AI182" s="161">
        <f>VLOOKUP($AC182,'04'!$AC$8:$BH$253,7,FALSE)+VLOOKUP($AC182,'05'!$AC$8:$BH$229,7,FALSE)+VLOOKUP($AC182,'06'!$AC$8:$BP$241,7,FALSE)</f>
        <v>0</v>
      </c>
      <c r="AJ182" s="162"/>
      <c r="AK182" s="162"/>
      <c r="AL182" s="163"/>
      <c r="AM182" s="161">
        <f>VLOOKUP($AC182,'04'!$AC$8:$BH$253,11,FALSE)+VLOOKUP($AC182,'05'!$AC$8:$BH$229,11,FALSE)+VLOOKUP($AC182,'06'!$AC$8:$BP$241,11,FALSE)</f>
        <v>0</v>
      </c>
      <c r="AN182" s="162"/>
      <c r="AO182" s="162"/>
      <c r="AP182" s="163"/>
      <c r="AQ182" s="161">
        <f>VLOOKUP($AC182,'04'!$AC$8:$BH$253,15,FALSE)+VLOOKUP($AC182,'05'!$AC$8:$BH$229,15,FALSE)+VLOOKUP($AC182,'06'!$AC$8:$BP$241,15,FALSE)</f>
        <v>0</v>
      </c>
      <c r="AR182" s="162"/>
      <c r="AS182" s="162"/>
      <c r="AT182" s="163"/>
      <c r="AU182" s="161">
        <f>VLOOKUP($AC182,'04'!$AC$8:$BH$253,19,FALSE)+VLOOKUP($AC182,'05'!$AC$8:$BH$229,19,FALSE)+VLOOKUP($AC182,'06'!$AC$8:$BP$241,19,FALSE)</f>
        <v>0</v>
      </c>
      <c r="AV182" s="162"/>
      <c r="AW182" s="162"/>
      <c r="AX182" s="163"/>
      <c r="AY182" s="161">
        <f>VLOOKUP($AC182,'04'!$AC$8:$BH$253,23,FALSE)+VLOOKUP($AC182,'05'!$AC$8:$BH$229,23,FALSE)+VLOOKUP($AC182,'06'!$AC$8:$BP$241,23,FALSE)</f>
        <v>0</v>
      </c>
      <c r="AZ182" s="162"/>
      <c r="BA182" s="162"/>
      <c r="BB182" s="163"/>
      <c r="BC182" s="161">
        <f>VLOOKUP($AC182,'04'!$AC$8:$BH$253,27,FALSE)+VLOOKUP($AC182,'05'!$AC$8:$BH$229,27,FALSE)+VLOOKUP($AC182,'06'!$AC$8:$BP$241,27,FALSE)</f>
        <v>0</v>
      </c>
      <c r="BD182" s="162"/>
      <c r="BE182" s="162"/>
      <c r="BF182" s="163"/>
      <c r="BG182" s="164" t="str">
        <f t="shared" si="56"/>
        <v>n.é.</v>
      </c>
      <c r="BH182" s="165"/>
    </row>
    <row r="183" spans="1:60" ht="20.100000000000001" customHeight="1" x14ac:dyDescent="0.2">
      <c r="A183" s="173" t="s">
        <v>725</v>
      </c>
      <c r="B183" s="174"/>
      <c r="C183" s="175" t="s">
        <v>169</v>
      </c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7"/>
      <c r="AC183" s="206" t="s">
        <v>157</v>
      </c>
      <c r="AD183" s="207"/>
      <c r="AE183" s="161">
        <f>VLOOKUP($AC183,'04'!$AC$8:$BH$253,3,FALSE)+VLOOKUP($AC183,'05'!$AC$8:$BH$229,3,FALSE)+VLOOKUP($AC183,'06'!$AC$8:$BP$241,3,FALSE)</f>
        <v>0</v>
      </c>
      <c r="AF183" s="162"/>
      <c r="AG183" s="162"/>
      <c r="AH183" s="163"/>
      <c r="AI183" s="161">
        <f>VLOOKUP($AC183,'04'!$AC$8:$BH$253,7,FALSE)+VLOOKUP($AC183,'05'!$AC$8:$BH$229,7,FALSE)+VLOOKUP($AC183,'06'!$AC$8:$BP$241,7,FALSE)</f>
        <v>0</v>
      </c>
      <c r="AJ183" s="162"/>
      <c r="AK183" s="162"/>
      <c r="AL183" s="163"/>
      <c r="AM183" s="161">
        <f>VLOOKUP($AC183,'04'!$AC$8:$BH$253,11,FALSE)+VLOOKUP($AC183,'05'!$AC$8:$BH$229,11,FALSE)+VLOOKUP($AC183,'06'!$AC$8:$BP$241,11,FALSE)</f>
        <v>0</v>
      </c>
      <c r="AN183" s="162"/>
      <c r="AO183" s="162"/>
      <c r="AP183" s="163"/>
      <c r="AQ183" s="161">
        <f>VLOOKUP($AC183,'04'!$AC$8:$BH$253,15,FALSE)+VLOOKUP($AC183,'05'!$AC$8:$BH$229,15,FALSE)+VLOOKUP($AC183,'06'!$AC$8:$BP$241,15,FALSE)</f>
        <v>0</v>
      </c>
      <c r="AR183" s="162"/>
      <c r="AS183" s="162"/>
      <c r="AT183" s="163"/>
      <c r="AU183" s="161">
        <f>VLOOKUP($AC183,'04'!$AC$8:$BH$253,19,FALSE)+VLOOKUP($AC183,'05'!$AC$8:$BH$229,19,FALSE)+VLOOKUP($AC183,'06'!$AC$8:$BP$241,19,FALSE)</f>
        <v>0</v>
      </c>
      <c r="AV183" s="162"/>
      <c r="AW183" s="162"/>
      <c r="AX183" s="163"/>
      <c r="AY183" s="161">
        <f>VLOOKUP($AC183,'04'!$AC$8:$BH$253,23,FALSE)+VLOOKUP($AC183,'05'!$AC$8:$BH$229,23,FALSE)+VLOOKUP($AC183,'06'!$AC$8:$BP$241,23,FALSE)</f>
        <v>0</v>
      </c>
      <c r="AZ183" s="162"/>
      <c r="BA183" s="162"/>
      <c r="BB183" s="163"/>
      <c r="BC183" s="161">
        <f>VLOOKUP($AC183,'04'!$AC$8:$BH$253,27,FALSE)+VLOOKUP($AC183,'05'!$AC$8:$BH$229,27,FALSE)+VLOOKUP($AC183,'06'!$AC$8:$BP$241,27,FALSE)</f>
        <v>0</v>
      </c>
      <c r="BD183" s="162"/>
      <c r="BE183" s="162"/>
      <c r="BF183" s="163"/>
      <c r="BG183" s="164" t="str">
        <f t="shared" si="56"/>
        <v>n.é.</v>
      </c>
      <c r="BH183" s="165"/>
    </row>
    <row r="184" spans="1:60" ht="20.100000000000001" customHeight="1" x14ac:dyDescent="0.2">
      <c r="A184" s="173" t="s">
        <v>726</v>
      </c>
      <c r="B184" s="174"/>
      <c r="C184" s="175" t="s">
        <v>170</v>
      </c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7"/>
      <c r="AC184" s="206" t="s">
        <v>158</v>
      </c>
      <c r="AD184" s="207"/>
      <c r="AE184" s="161">
        <f>VLOOKUP($AC184,'04'!$AC$8:$BH$253,3,FALSE)+VLOOKUP($AC184,'05'!$AC$8:$BH$229,3,FALSE)+VLOOKUP($AC184,'06'!$AC$8:$BP$241,3,FALSE)</f>
        <v>24003088</v>
      </c>
      <c r="AF184" s="162"/>
      <c r="AG184" s="162"/>
      <c r="AH184" s="163"/>
      <c r="AI184" s="161">
        <f>VLOOKUP($AC184,'04'!$AC$8:$BH$253,7,FALSE)+VLOOKUP($AC184,'05'!$AC$8:$BH$229,7,FALSE)+VLOOKUP($AC184,'06'!$AC$8:$BP$241,7,FALSE)</f>
        <v>36368956</v>
      </c>
      <c r="AJ184" s="162"/>
      <c r="AK184" s="162"/>
      <c r="AL184" s="163"/>
      <c r="AM184" s="161">
        <f>VLOOKUP($AC184,'04'!$AC$8:$BH$253,11,FALSE)+VLOOKUP($AC184,'05'!$AC$8:$BH$229,11,FALSE)+VLOOKUP($AC184,'06'!$AC$8:$BP$241,11,FALSE)</f>
        <v>0</v>
      </c>
      <c r="AN184" s="162"/>
      <c r="AO184" s="162"/>
      <c r="AP184" s="163"/>
      <c r="AQ184" s="161">
        <f>VLOOKUP($AC184,'04'!$AC$8:$BH$253,15,FALSE)+VLOOKUP($AC184,'05'!$AC$8:$BH$229,15,FALSE)+VLOOKUP($AC184,'06'!$AC$8:$BP$241,15,FALSE)</f>
        <v>0</v>
      </c>
      <c r="AR184" s="162"/>
      <c r="AS184" s="162"/>
      <c r="AT184" s="163"/>
      <c r="AU184" s="161">
        <f>VLOOKUP($AC184,'04'!$AC$8:$BH$253,19,FALSE)+VLOOKUP($AC184,'05'!$AC$8:$BH$229,19,FALSE)+VLOOKUP($AC184,'06'!$AC$8:$BP$241,19,FALSE)</f>
        <v>0</v>
      </c>
      <c r="AV184" s="162"/>
      <c r="AW184" s="162"/>
      <c r="AX184" s="163"/>
      <c r="AY184" s="161">
        <f>VLOOKUP($AC184,'04'!$AC$8:$BH$253,23,FALSE)+VLOOKUP($AC184,'05'!$AC$8:$BH$229,23,FALSE)+VLOOKUP($AC184,'06'!$AC$8:$BP$241,23,FALSE)</f>
        <v>0</v>
      </c>
      <c r="AZ184" s="162"/>
      <c r="BA184" s="162"/>
      <c r="BB184" s="163"/>
      <c r="BC184" s="161">
        <f>VLOOKUP($AC184,'04'!$AC$8:$BH$253,27,FALSE)+VLOOKUP($AC184,'05'!$AC$8:$BH$229,27,FALSE)+VLOOKUP($AC184,'06'!$AC$8:$BP$241,27,FALSE)</f>
        <v>0</v>
      </c>
      <c r="BD184" s="162"/>
      <c r="BE184" s="162"/>
      <c r="BF184" s="163"/>
      <c r="BG184" s="164">
        <f t="shared" si="56"/>
        <v>0</v>
      </c>
      <c r="BH184" s="165"/>
    </row>
    <row r="185" spans="1:60" s="2" customFormat="1" ht="20.100000000000001" customHeight="1" x14ac:dyDescent="0.2">
      <c r="A185" s="183" t="s">
        <v>727</v>
      </c>
      <c r="B185" s="184"/>
      <c r="C185" s="196" t="s">
        <v>770</v>
      </c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8"/>
      <c r="AC185" s="204" t="s">
        <v>61</v>
      </c>
      <c r="AD185" s="205"/>
      <c r="AE185" s="193">
        <f>SUM(AE181:AH184)</f>
        <v>112903412</v>
      </c>
      <c r="AF185" s="194"/>
      <c r="AG185" s="194"/>
      <c r="AH185" s="195"/>
      <c r="AI185" s="193">
        <f>SUM(AI181:AL184)</f>
        <v>176166258</v>
      </c>
      <c r="AJ185" s="194"/>
      <c r="AK185" s="194"/>
      <c r="AL185" s="195"/>
      <c r="AM185" s="193">
        <f t="shared" ref="AM185" si="67">SUM(AM181:AP184)</f>
        <v>0</v>
      </c>
      <c r="AN185" s="194"/>
      <c r="AO185" s="194"/>
      <c r="AP185" s="195"/>
      <c r="AQ185" s="193">
        <f t="shared" ref="AQ185" si="68">SUM(AQ181:AT184)</f>
        <v>0</v>
      </c>
      <c r="AR185" s="194"/>
      <c r="AS185" s="194"/>
      <c r="AT185" s="195"/>
      <c r="AU185" s="193">
        <f t="shared" ref="AU185" si="69">SUM(AU181:AX184)</f>
        <v>0</v>
      </c>
      <c r="AV185" s="194"/>
      <c r="AW185" s="194"/>
      <c r="AX185" s="195"/>
      <c r="AY185" s="193">
        <f t="shared" ref="AY185" si="70">SUM(AY181:BB184)</f>
        <v>0</v>
      </c>
      <c r="AZ185" s="194"/>
      <c r="BA185" s="194"/>
      <c r="BB185" s="195"/>
      <c r="BC185" s="193">
        <f t="shared" ref="BC185" si="71">SUM(BC181:BF184)</f>
        <v>0</v>
      </c>
      <c r="BD185" s="194"/>
      <c r="BE185" s="194"/>
      <c r="BF185" s="195"/>
      <c r="BG185" s="181">
        <f t="shared" si="56"/>
        <v>0</v>
      </c>
      <c r="BH185" s="182"/>
    </row>
    <row r="186" spans="1:60" ht="20.100000000000001" customHeight="1" x14ac:dyDescent="0.2">
      <c r="A186" s="173" t="s">
        <v>728</v>
      </c>
      <c r="B186" s="174"/>
      <c r="C186" s="175" t="s">
        <v>416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7"/>
      <c r="AC186" s="206" t="s">
        <v>159</v>
      </c>
      <c r="AD186" s="207"/>
      <c r="AE186" s="161">
        <f>VLOOKUP($AC186,'04'!$AC$8:$BH$253,3,FALSE)+VLOOKUP($AC186,'05'!$AC$8:$BH$229,3,FALSE)+VLOOKUP($AC186,'06'!$AC$8:$BP$241,3,FALSE)</f>
        <v>0</v>
      </c>
      <c r="AF186" s="162"/>
      <c r="AG186" s="162"/>
      <c r="AH186" s="163"/>
      <c r="AI186" s="161">
        <f>VLOOKUP($AC186,'04'!$AC$8:$BH$253,7,FALSE)+VLOOKUP($AC186,'05'!$AC$8:$BH$229,7,FALSE)+VLOOKUP($AC186,'06'!$AC$8:$BP$241,7,FALSE)</f>
        <v>0</v>
      </c>
      <c r="AJ186" s="162"/>
      <c r="AK186" s="162"/>
      <c r="AL186" s="163"/>
      <c r="AM186" s="161">
        <f>VLOOKUP($AC186,'04'!$AC$8:$BH$253,11,FALSE)+VLOOKUP($AC186,'05'!$AC$8:$BH$229,11,FALSE)+VLOOKUP($AC186,'06'!$AC$8:$BP$241,11,FALSE)</f>
        <v>0</v>
      </c>
      <c r="AN186" s="162"/>
      <c r="AO186" s="162"/>
      <c r="AP186" s="163"/>
      <c r="AQ186" s="161">
        <f>VLOOKUP($AC186,'04'!$AC$8:$BH$253,15,FALSE)+VLOOKUP($AC186,'05'!$AC$8:$BH$229,15,FALSE)+VLOOKUP($AC186,'06'!$AC$8:$BP$241,15,FALSE)</f>
        <v>0</v>
      </c>
      <c r="AR186" s="162"/>
      <c r="AS186" s="162"/>
      <c r="AT186" s="163"/>
      <c r="AU186" s="161">
        <f>VLOOKUP($AC186,'04'!$AC$8:$BH$253,19,FALSE)+VLOOKUP($AC186,'05'!$AC$8:$BH$229,19,FALSE)+VLOOKUP($AC186,'06'!$AC$8:$BP$241,19,FALSE)</f>
        <v>0</v>
      </c>
      <c r="AV186" s="162"/>
      <c r="AW186" s="162"/>
      <c r="AX186" s="163"/>
      <c r="AY186" s="161">
        <f>VLOOKUP($AC186,'04'!$AC$8:$BH$253,23,FALSE)+VLOOKUP($AC186,'05'!$AC$8:$BH$229,23,FALSE)+VLOOKUP($AC186,'06'!$AC$8:$BP$241,23,FALSE)</f>
        <v>0</v>
      </c>
      <c r="AZ186" s="162"/>
      <c r="BA186" s="162"/>
      <c r="BB186" s="163"/>
      <c r="BC186" s="161">
        <f>VLOOKUP($AC186,'04'!$AC$8:$BH$253,27,FALSE)+VLOOKUP($AC186,'05'!$AC$8:$BH$229,27,FALSE)+VLOOKUP($AC186,'06'!$AC$8:$BP$241,27,FALSE)</f>
        <v>0</v>
      </c>
      <c r="BD186" s="162"/>
      <c r="BE186" s="162"/>
      <c r="BF186" s="163"/>
      <c r="BG186" s="164" t="str">
        <f t="shared" si="56"/>
        <v>n.é.</v>
      </c>
      <c r="BH186" s="165"/>
    </row>
    <row r="187" spans="1:60" ht="20.100000000000001" customHeight="1" x14ac:dyDescent="0.2">
      <c r="A187" s="173" t="s">
        <v>729</v>
      </c>
      <c r="B187" s="174"/>
      <c r="C187" s="175" t="s">
        <v>417</v>
      </c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7"/>
      <c r="AC187" s="206" t="s">
        <v>160</v>
      </c>
      <c r="AD187" s="207"/>
      <c r="AE187" s="161">
        <f>VLOOKUP($AC187,'04'!$AC$8:$BH$253,3,FALSE)+VLOOKUP($AC187,'05'!$AC$8:$BH$229,3,FALSE)+VLOOKUP($AC187,'06'!$AC$8:$BP$241,3,FALSE)</f>
        <v>0</v>
      </c>
      <c r="AF187" s="162"/>
      <c r="AG187" s="162"/>
      <c r="AH187" s="163"/>
      <c r="AI187" s="161">
        <f>VLOOKUP($AC187,'04'!$AC$8:$BH$253,7,FALSE)+VLOOKUP($AC187,'05'!$AC$8:$BH$229,7,FALSE)+VLOOKUP($AC187,'06'!$AC$8:$BP$241,7,FALSE)</f>
        <v>0</v>
      </c>
      <c r="AJ187" s="162"/>
      <c r="AK187" s="162"/>
      <c r="AL187" s="163"/>
      <c r="AM187" s="161">
        <f>VLOOKUP($AC187,'04'!$AC$8:$BH$253,11,FALSE)+VLOOKUP($AC187,'05'!$AC$8:$BH$229,11,FALSE)+VLOOKUP($AC187,'06'!$AC$8:$BP$241,11,FALSE)</f>
        <v>0</v>
      </c>
      <c r="AN187" s="162"/>
      <c r="AO187" s="162"/>
      <c r="AP187" s="163"/>
      <c r="AQ187" s="161">
        <f>VLOOKUP($AC187,'04'!$AC$8:$BH$253,15,FALSE)+VLOOKUP($AC187,'05'!$AC$8:$BH$229,15,FALSE)+VLOOKUP($AC187,'06'!$AC$8:$BP$241,15,FALSE)</f>
        <v>0</v>
      </c>
      <c r="AR187" s="162"/>
      <c r="AS187" s="162"/>
      <c r="AT187" s="163"/>
      <c r="AU187" s="161">
        <f>VLOOKUP($AC187,'04'!$AC$8:$BH$253,19,FALSE)+VLOOKUP($AC187,'05'!$AC$8:$BH$229,19,FALSE)+VLOOKUP($AC187,'06'!$AC$8:$BP$241,19,FALSE)</f>
        <v>0</v>
      </c>
      <c r="AV187" s="162"/>
      <c r="AW187" s="162"/>
      <c r="AX187" s="163"/>
      <c r="AY187" s="161">
        <f>VLOOKUP($AC187,'04'!$AC$8:$BH$253,23,FALSE)+VLOOKUP($AC187,'05'!$AC$8:$BH$229,23,FALSE)+VLOOKUP($AC187,'06'!$AC$8:$BP$241,23,FALSE)</f>
        <v>0</v>
      </c>
      <c r="AZ187" s="162"/>
      <c r="BA187" s="162"/>
      <c r="BB187" s="163"/>
      <c r="BC187" s="161">
        <f>VLOOKUP($AC187,'04'!$AC$8:$BH$253,27,FALSE)+VLOOKUP($AC187,'05'!$AC$8:$BH$229,27,FALSE)+VLOOKUP($AC187,'06'!$AC$8:$BP$241,27,FALSE)</f>
        <v>0</v>
      </c>
      <c r="BD187" s="162"/>
      <c r="BE187" s="162"/>
      <c r="BF187" s="163"/>
      <c r="BG187" s="164" t="str">
        <f t="shared" si="56"/>
        <v>n.é.</v>
      </c>
      <c r="BH187" s="165"/>
    </row>
    <row r="188" spans="1:60" ht="20.100000000000001" customHeight="1" x14ac:dyDescent="0.2">
      <c r="A188" s="173" t="s">
        <v>730</v>
      </c>
      <c r="B188" s="174"/>
      <c r="C188" s="175" t="s">
        <v>418</v>
      </c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7"/>
      <c r="AC188" s="206" t="s">
        <v>161</v>
      </c>
      <c r="AD188" s="207"/>
      <c r="AE188" s="161">
        <f>VLOOKUP($AC188,'04'!$AC$8:$BH$253,3,FALSE)+VLOOKUP($AC188,'05'!$AC$8:$BH$229,3,FALSE)+VLOOKUP($AC188,'06'!$AC$8:$BP$241,3,FALSE)</f>
        <v>0</v>
      </c>
      <c r="AF188" s="162"/>
      <c r="AG188" s="162"/>
      <c r="AH188" s="163"/>
      <c r="AI188" s="161">
        <f>VLOOKUP($AC188,'04'!$AC$8:$BH$253,7,FALSE)+VLOOKUP($AC188,'05'!$AC$8:$BH$229,7,FALSE)+VLOOKUP($AC188,'06'!$AC$8:$BP$241,7,FALSE)</f>
        <v>0</v>
      </c>
      <c r="AJ188" s="162"/>
      <c r="AK188" s="162"/>
      <c r="AL188" s="163"/>
      <c r="AM188" s="161">
        <f>VLOOKUP($AC188,'04'!$AC$8:$BH$253,11,FALSE)+VLOOKUP($AC188,'05'!$AC$8:$BH$229,11,FALSE)+VLOOKUP($AC188,'06'!$AC$8:$BP$241,11,FALSE)</f>
        <v>0</v>
      </c>
      <c r="AN188" s="162"/>
      <c r="AO188" s="162"/>
      <c r="AP188" s="163"/>
      <c r="AQ188" s="161">
        <f>VLOOKUP($AC188,'04'!$AC$8:$BH$253,15,FALSE)+VLOOKUP($AC188,'05'!$AC$8:$BH$229,15,FALSE)+VLOOKUP($AC188,'06'!$AC$8:$BP$241,15,FALSE)</f>
        <v>0</v>
      </c>
      <c r="AR188" s="162"/>
      <c r="AS188" s="162"/>
      <c r="AT188" s="163"/>
      <c r="AU188" s="161">
        <f>VLOOKUP($AC188,'04'!$AC$8:$BH$253,19,FALSE)+VLOOKUP($AC188,'05'!$AC$8:$BH$229,19,FALSE)+VLOOKUP($AC188,'06'!$AC$8:$BP$241,19,FALSE)</f>
        <v>0</v>
      </c>
      <c r="AV188" s="162"/>
      <c r="AW188" s="162"/>
      <c r="AX188" s="163"/>
      <c r="AY188" s="161">
        <f>VLOOKUP($AC188,'04'!$AC$8:$BH$253,23,FALSE)+VLOOKUP($AC188,'05'!$AC$8:$BH$229,23,FALSE)+VLOOKUP($AC188,'06'!$AC$8:$BP$241,23,FALSE)</f>
        <v>0</v>
      </c>
      <c r="AZ188" s="162"/>
      <c r="BA188" s="162"/>
      <c r="BB188" s="163"/>
      <c r="BC188" s="161">
        <f>VLOOKUP($AC188,'04'!$AC$8:$BH$253,27,FALSE)+VLOOKUP($AC188,'05'!$AC$8:$BH$229,27,FALSE)+VLOOKUP($AC188,'06'!$AC$8:$BP$241,27,FALSE)</f>
        <v>0</v>
      </c>
      <c r="BD188" s="162"/>
      <c r="BE188" s="162"/>
      <c r="BF188" s="163"/>
      <c r="BG188" s="164" t="str">
        <f t="shared" si="56"/>
        <v>n.é.</v>
      </c>
      <c r="BH188" s="165"/>
    </row>
    <row r="189" spans="1:60" ht="20.100000000000001" customHeight="1" x14ac:dyDescent="0.2">
      <c r="A189" s="173" t="s">
        <v>731</v>
      </c>
      <c r="B189" s="174"/>
      <c r="C189" s="175" t="s">
        <v>171</v>
      </c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7"/>
      <c r="AC189" s="206" t="s">
        <v>162</v>
      </c>
      <c r="AD189" s="207"/>
      <c r="AE189" s="161">
        <f>VLOOKUP($AC189,'04'!$AC$8:$BH$253,3,FALSE)+VLOOKUP($AC189,'05'!$AC$8:$BH$229,3,FALSE)+VLOOKUP($AC189,'06'!$AC$8:$BP$241,3,FALSE)</f>
        <v>0</v>
      </c>
      <c r="AF189" s="162"/>
      <c r="AG189" s="162"/>
      <c r="AH189" s="163"/>
      <c r="AI189" s="161">
        <f>VLOOKUP($AC189,'04'!$AC$8:$BH$253,7,FALSE)+VLOOKUP($AC189,'05'!$AC$8:$BH$229,7,FALSE)+VLOOKUP($AC189,'06'!$AC$8:$BP$241,7,FALSE)</f>
        <v>0</v>
      </c>
      <c r="AJ189" s="162"/>
      <c r="AK189" s="162"/>
      <c r="AL189" s="163"/>
      <c r="AM189" s="161">
        <f>VLOOKUP($AC189,'04'!$AC$8:$BH$253,11,FALSE)+VLOOKUP($AC189,'05'!$AC$8:$BH$229,11,FALSE)+VLOOKUP($AC189,'06'!$AC$8:$BP$241,11,FALSE)</f>
        <v>0</v>
      </c>
      <c r="AN189" s="162"/>
      <c r="AO189" s="162"/>
      <c r="AP189" s="163"/>
      <c r="AQ189" s="161">
        <f>VLOOKUP($AC189,'04'!$AC$8:$BH$253,15,FALSE)+VLOOKUP($AC189,'05'!$AC$8:$BH$229,15,FALSE)+VLOOKUP($AC189,'06'!$AC$8:$BP$241,15,FALSE)</f>
        <v>0</v>
      </c>
      <c r="AR189" s="162"/>
      <c r="AS189" s="162"/>
      <c r="AT189" s="163"/>
      <c r="AU189" s="161">
        <f>VLOOKUP($AC189,'04'!$AC$8:$BH$253,19,FALSE)+VLOOKUP($AC189,'05'!$AC$8:$BH$229,19,FALSE)+VLOOKUP($AC189,'06'!$AC$8:$BP$241,19,FALSE)</f>
        <v>0</v>
      </c>
      <c r="AV189" s="162"/>
      <c r="AW189" s="162"/>
      <c r="AX189" s="163"/>
      <c r="AY189" s="161">
        <f>VLOOKUP($AC189,'04'!$AC$8:$BH$253,23,FALSE)+VLOOKUP($AC189,'05'!$AC$8:$BH$229,23,FALSE)+VLOOKUP($AC189,'06'!$AC$8:$BP$241,23,FALSE)</f>
        <v>0</v>
      </c>
      <c r="AZ189" s="162"/>
      <c r="BA189" s="162"/>
      <c r="BB189" s="163"/>
      <c r="BC189" s="161">
        <f>VLOOKUP($AC189,'04'!$AC$8:$BH$253,27,FALSE)+VLOOKUP($AC189,'05'!$AC$8:$BH$229,27,FALSE)+VLOOKUP($AC189,'06'!$AC$8:$BP$241,27,FALSE)</f>
        <v>0</v>
      </c>
      <c r="BD189" s="162"/>
      <c r="BE189" s="162"/>
      <c r="BF189" s="163"/>
      <c r="BG189" s="164" t="str">
        <f t="shared" si="56"/>
        <v>n.é.</v>
      </c>
      <c r="BH189" s="165"/>
    </row>
    <row r="190" spans="1:60" ht="20.100000000000001" customHeight="1" x14ac:dyDescent="0.2">
      <c r="A190" s="173" t="s">
        <v>732</v>
      </c>
      <c r="B190" s="174"/>
      <c r="C190" s="175" t="s">
        <v>419</v>
      </c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7"/>
      <c r="AC190" s="206" t="s">
        <v>163</v>
      </c>
      <c r="AD190" s="207"/>
      <c r="AE190" s="161">
        <f>VLOOKUP($AC190,'04'!$AC$8:$BH$253,3,FALSE)+VLOOKUP($AC190,'05'!$AC$8:$BH$229,3,FALSE)+VLOOKUP($AC190,'06'!$AC$8:$BP$241,3,FALSE)</f>
        <v>0</v>
      </c>
      <c r="AF190" s="162"/>
      <c r="AG190" s="162"/>
      <c r="AH190" s="163"/>
      <c r="AI190" s="161">
        <f>VLOOKUP($AC190,'04'!$AC$8:$BH$253,7,FALSE)+VLOOKUP($AC190,'05'!$AC$8:$BH$229,7,FALSE)+VLOOKUP($AC190,'06'!$AC$8:$BP$241,7,FALSE)</f>
        <v>0</v>
      </c>
      <c r="AJ190" s="162"/>
      <c r="AK190" s="162"/>
      <c r="AL190" s="163"/>
      <c r="AM190" s="161">
        <f>VLOOKUP($AC190,'04'!$AC$8:$BH$253,11,FALSE)+VLOOKUP($AC190,'05'!$AC$8:$BH$229,11,FALSE)+VLOOKUP($AC190,'06'!$AC$8:$BP$241,11,FALSE)</f>
        <v>0</v>
      </c>
      <c r="AN190" s="162"/>
      <c r="AO190" s="162"/>
      <c r="AP190" s="163"/>
      <c r="AQ190" s="161">
        <f>VLOOKUP($AC190,'04'!$AC$8:$BH$253,15,FALSE)+VLOOKUP($AC190,'05'!$AC$8:$BH$229,15,FALSE)+VLOOKUP($AC190,'06'!$AC$8:$BP$241,15,FALSE)</f>
        <v>0</v>
      </c>
      <c r="AR190" s="162"/>
      <c r="AS190" s="162"/>
      <c r="AT190" s="163"/>
      <c r="AU190" s="161">
        <f>VLOOKUP($AC190,'04'!$AC$8:$BH$253,19,FALSE)+VLOOKUP($AC190,'05'!$AC$8:$BH$229,19,FALSE)+VLOOKUP($AC190,'06'!$AC$8:$BP$241,19,FALSE)</f>
        <v>0</v>
      </c>
      <c r="AV190" s="162"/>
      <c r="AW190" s="162"/>
      <c r="AX190" s="163"/>
      <c r="AY190" s="161">
        <f>VLOOKUP($AC190,'04'!$AC$8:$BH$253,23,FALSE)+VLOOKUP($AC190,'05'!$AC$8:$BH$229,23,FALSE)+VLOOKUP($AC190,'06'!$AC$8:$BP$241,23,FALSE)</f>
        <v>0</v>
      </c>
      <c r="AZ190" s="162"/>
      <c r="BA190" s="162"/>
      <c r="BB190" s="163"/>
      <c r="BC190" s="161">
        <f>VLOOKUP($AC190,'04'!$AC$8:$BH$253,27,FALSE)+VLOOKUP($AC190,'05'!$AC$8:$BH$229,27,FALSE)+VLOOKUP($AC190,'06'!$AC$8:$BP$241,27,FALSE)</f>
        <v>0</v>
      </c>
      <c r="BD190" s="162"/>
      <c r="BE190" s="162"/>
      <c r="BF190" s="163"/>
      <c r="BG190" s="164" t="str">
        <f t="shared" si="56"/>
        <v>n.é.</v>
      </c>
      <c r="BH190" s="165"/>
    </row>
    <row r="191" spans="1:60" ht="20.100000000000001" customHeight="1" x14ac:dyDescent="0.2">
      <c r="A191" s="173" t="s">
        <v>733</v>
      </c>
      <c r="B191" s="174"/>
      <c r="C191" s="175" t="s">
        <v>420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7"/>
      <c r="AC191" s="206" t="s">
        <v>164</v>
      </c>
      <c r="AD191" s="207"/>
      <c r="AE191" s="161">
        <f>VLOOKUP($AC191,'04'!$AC$8:$BH$253,3,FALSE)+VLOOKUP($AC191,'05'!$AC$8:$BH$229,3,FALSE)+VLOOKUP($AC191,'06'!$AC$8:$BP$241,3,FALSE)</f>
        <v>0</v>
      </c>
      <c r="AF191" s="162"/>
      <c r="AG191" s="162"/>
      <c r="AH191" s="163"/>
      <c r="AI191" s="161">
        <f>VLOOKUP($AC191,'04'!$AC$8:$BH$253,7,FALSE)+VLOOKUP($AC191,'05'!$AC$8:$BH$229,7,FALSE)+VLOOKUP($AC191,'06'!$AC$8:$BP$241,7,FALSE)</f>
        <v>0</v>
      </c>
      <c r="AJ191" s="162"/>
      <c r="AK191" s="162"/>
      <c r="AL191" s="163"/>
      <c r="AM191" s="161">
        <f>VLOOKUP($AC191,'04'!$AC$8:$BH$253,11,FALSE)+VLOOKUP($AC191,'05'!$AC$8:$BH$229,11,FALSE)+VLOOKUP($AC191,'06'!$AC$8:$BP$241,11,FALSE)</f>
        <v>0</v>
      </c>
      <c r="AN191" s="162"/>
      <c r="AO191" s="162"/>
      <c r="AP191" s="163"/>
      <c r="AQ191" s="161">
        <f>VLOOKUP($AC191,'04'!$AC$8:$BH$253,15,FALSE)+VLOOKUP($AC191,'05'!$AC$8:$BH$229,15,FALSE)+VLOOKUP($AC191,'06'!$AC$8:$BP$241,15,FALSE)</f>
        <v>0</v>
      </c>
      <c r="AR191" s="162"/>
      <c r="AS191" s="162"/>
      <c r="AT191" s="163"/>
      <c r="AU191" s="161">
        <f>VLOOKUP($AC191,'04'!$AC$8:$BH$253,19,FALSE)+VLOOKUP($AC191,'05'!$AC$8:$BH$229,19,FALSE)+VLOOKUP($AC191,'06'!$AC$8:$BP$241,19,FALSE)</f>
        <v>0</v>
      </c>
      <c r="AV191" s="162"/>
      <c r="AW191" s="162"/>
      <c r="AX191" s="163"/>
      <c r="AY191" s="161">
        <f>VLOOKUP($AC191,'04'!$AC$8:$BH$253,23,FALSE)+VLOOKUP($AC191,'05'!$AC$8:$BH$229,23,FALSE)+VLOOKUP($AC191,'06'!$AC$8:$BP$241,23,FALSE)</f>
        <v>0</v>
      </c>
      <c r="AZ191" s="162"/>
      <c r="BA191" s="162"/>
      <c r="BB191" s="163"/>
      <c r="BC191" s="161">
        <f>VLOOKUP($AC191,'04'!$AC$8:$BH$253,27,FALSE)+VLOOKUP($AC191,'05'!$AC$8:$BH$229,27,FALSE)+VLOOKUP($AC191,'06'!$AC$8:$BP$241,27,FALSE)</f>
        <v>0</v>
      </c>
      <c r="BD191" s="162"/>
      <c r="BE191" s="162"/>
      <c r="BF191" s="163"/>
      <c r="BG191" s="164" t="str">
        <f t="shared" si="56"/>
        <v>n.é.</v>
      </c>
      <c r="BH191" s="165"/>
    </row>
    <row r="192" spans="1:60" ht="20.100000000000001" customHeight="1" x14ac:dyDescent="0.2">
      <c r="A192" s="173" t="s">
        <v>734</v>
      </c>
      <c r="B192" s="174"/>
      <c r="C192" s="175" t="s">
        <v>172</v>
      </c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7"/>
      <c r="AC192" s="206" t="s">
        <v>165</v>
      </c>
      <c r="AD192" s="207"/>
      <c r="AE192" s="161">
        <f>VLOOKUP($AC192,'04'!$AC$8:$BH$253,3,FALSE)+VLOOKUP($AC192,'05'!$AC$8:$BH$229,3,FALSE)+VLOOKUP($AC192,'06'!$AC$8:$BP$241,3,FALSE)</f>
        <v>0</v>
      </c>
      <c r="AF192" s="162"/>
      <c r="AG192" s="162"/>
      <c r="AH192" s="163"/>
      <c r="AI192" s="161">
        <f>VLOOKUP($AC192,'04'!$AC$8:$BH$253,7,FALSE)+VLOOKUP($AC192,'05'!$AC$8:$BH$229,7,FALSE)+VLOOKUP($AC192,'06'!$AC$8:$BP$241,7,FALSE)</f>
        <v>0</v>
      </c>
      <c r="AJ192" s="162"/>
      <c r="AK192" s="162"/>
      <c r="AL192" s="163"/>
      <c r="AM192" s="161">
        <f>VLOOKUP($AC192,'04'!$AC$8:$BH$253,11,FALSE)+VLOOKUP($AC192,'05'!$AC$8:$BH$229,11,FALSE)+VLOOKUP($AC192,'06'!$AC$8:$BP$241,11,FALSE)</f>
        <v>0</v>
      </c>
      <c r="AN192" s="162"/>
      <c r="AO192" s="162"/>
      <c r="AP192" s="163"/>
      <c r="AQ192" s="161">
        <f>VLOOKUP($AC192,'04'!$AC$8:$BH$253,15,FALSE)+VLOOKUP($AC192,'05'!$AC$8:$BH$229,15,FALSE)+VLOOKUP($AC192,'06'!$AC$8:$BP$241,15,FALSE)</f>
        <v>0</v>
      </c>
      <c r="AR192" s="162"/>
      <c r="AS192" s="162"/>
      <c r="AT192" s="163"/>
      <c r="AU192" s="161">
        <f>VLOOKUP($AC192,'04'!$AC$8:$BH$253,19,FALSE)+VLOOKUP($AC192,'05'!$AC$8:$BH$229,19,FALSE)+VLOOKUP($AC192,'06'!$AC$8:$BP$241,19,FALSE)</f>
        <v>0</v>
      </c>
      <c r="AV192" s="162"/>
      <c r="AW192" s="162"/>
      <c r="AX192" s="163"/>
      <c r="AY192" s="161">
        <f>VLOOKUP($AC192,'04'!$AC$8:$BH$253,23,FALSE)+VLOOKUP($AC192,'05'!$AC$8:$BH$229,23,FALSE)+VLOOKUP($AC192,'06'!$AC$8:$BP$241,23,FALSE)</f>
        <v>0</v>
      </c>
      <c r="AZ192" s="162"/>
      <c r="BA192" s="162"/>
      <c r="BB192" s="163"/>
      <c r="BC192" s="161">
        <f>VLOOKUP($AC192,'04'!$AC$8:$BH$253,27,FALSE)+VLOOKUP($AC192,'05'!$AC$8:$BH$229,27,FALSE)+VLOOKUP($AC192,'06'!$AC$8:$BP$241,27,FALSE)</f>
        <v>0</v>
      </c>
      <c r="BD192" s="162"/>
      <c r="BE192" s="162"/>
      <c r="BF192" s="163"/>
      <c r="BG192" s="164" t="str">
        <f t="shared" si="56"/>
        <v>n.é.</v>
      </c>
      <c r="BH192" s="165"/>
    </row>
    <row r="193" spans="1:60" ht="20.100000000000001" customHeight="1" x14ac:dyDescent="0.2">
      <c r="A193" s="173" t="s">
        <v>735</v>
      </c>
      <c r="B193" s="174"/>
      <c r="C193" s="175" t="s">
        <v>680</v>
      </c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7"/>
      <c r="AC193" s="206" t="s">
        <v>166</v>
      </c>
      <c r="AD193" s="207"/>
      <c r="AE193" s="161">
        <f>VLOOKUP($AC193,'04'!$AC$8:$BH$253,3,FALSE)+VLOOKUP($AC193,'05'!$AC$8:$BH$229,3,FALSE)+VLOOKUP($AC193,'06'!$AC$8:$BP$241,3,FALSE)</f>
        <v>0</v>
      </c>
      <c r="AF193" s="162"/>
      <c r="AG193" s="162"/>
      <c r="AH193" s="163"/>
      <c r="AI193" s="161">
        <f>VLOOKUP($AC193,'04'!$AC$8:$BH$253,7,FALSE)+VLOOKUP($AC193,'05'!$AC$8:$BH$229,7,FALSE)+VLOOKUP($AC193,'06'!$AC$8:$BP$241,7,FALSE)</f>
        <v>0</v>
      </c>
      <c r="AJ193" s="162"/>
      <c r="AK193" s="162"/>
      <c r="AL193" s="163"/>
      <c r="AM193" s="161">
        <f>VLOOKUP($AC193,'04'!$AC$8:$BH$253,11,FALSE)+VLOOKUP($AC193,'05'!$AC$8:$BH$229,11,FALSE)+VLOOKUP($AC193,'06'!$AC$8:$BP$241,11,FALSE)</f>
        <v>0</v>
      </c>
      <c r="AN193" s="162"/>
      <c r="AO193" s="162"/>
      <c r="AP193" s="163"/>
      <c r="AQ193" s="161">
        <f>VLOOKUP($AC193,'04'!$AC$8:$BH$253,15,FALSE)+VLOOKUP($AC193,'05'!$AC$8:$BH$229,15,FALSE)+VLOOKUP($AC193,'06'!$AC$8:$BP$241,15,FALSE)</f>
        <v>0</v>
      </c>
      <c r="AR193" s="162"/>
      <c r="AS193" s="162"/>
      <c r="AT193" s="163"/>
      <c r="AU193" s="161">
        <f>VLOOKUP($AC193,'04'!$AC$8:$BH$253,19,FALSE)+VLOOKUP($AC193,'05'!$AC$8:$BH$229,19,FALSE)+VLOOKUP($AC193,'06'!$AC$8:$BP$241,19,FALSE)</f>
        <v>0</v>
      </c>
      <c r="AV193" s="162"/>
      <c r="AW193" s="162"/>
      <c r="AX193" s="163"/>
      <c r="AY193" s="161">
        <f>VLOOKUP($AC193,'04'!$AC$8:$BH$253,23,FALSE)+VLOOKUP($AC193,'05'!$AC$8:$BH$229,23,FALSE)+VLOOKUP($AC193,'06'!$AC$8:$BP$241,23,FALSE)</f>
        <v>0</v>
      </c>
      <c r="AZ193" s="162"/>
      <c r="BA193" s="162"/>
      <c r="BB193" s="163"/>
      <c r="BC193" s="161">
        <f>VLOOKUP($AC193,'04'!$AC$8:$BH$253,27,FALSE)+VLOOKUP($AC193,'05'!$AC$8:$BH$229,27,FALSE)+VLOOKUP($AC193,'06'!$AC$8:$BP$241,27,FALSE)</f>
        <v>0</v>
      </c>
      <c r="BD193" s="162"/>
      <c r="BE193" s="162"/>
      <c r="BF193" s="163"/>
      <c r="BG193" s="164" t="str">
        <f t="shared" si="56"/>
        <v>n.é.</v>
      </c>
      <c r="BH193" s="165"/>
    </row>
    <row r="194" spans="1:60" ht="20.100000000000001" customHeight="1" x14ac:dyDescent="0.2">
      <c r="A194" s="173" t="s">
        <v>736</v>
      </c>
      <c r="B194" s="174"/>
      <c r="C194" s="175" t="s">
        <v>173</v>
      </c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7"/>
      <c r="AC194" s="206" t="s">
        <v>681</v>
      </c>
      <c r="AD194" s="207"/>
      <c r="AE194" s="161">
        <f>VLOOKUP($AC194,'04'!$AC$8:$BH$253,3,FALSE)+VLOOKUP($AC194,'05'!$AC$8:$BH$229,3,FALSE)+VLOOKUP($AC194,'06'!$AC$8:$BP$241,3,FALSE)</f>
        <v>0</v>
      </c>
      <c r="AF194" s="162"/>
      <c r="AG194" s="162"/>
      <c r="AH194" s="163"/>
      <c r="AI194" s="161">
        <f>VLOOKUP($AC194,'04'!$AC$8:$BH$253,7,FALSE)+VLOOKUP($AC194,'05'!$AC$8:$BH$229,7,FALSE)+VLOOKUP($AC194,'06'!$AC$8:$BP$241,7,FALSE)</f>
        <v>0</v>
      </c>
      <c r="AJ194" s="162"/>
      <c r="AK194" s="162"/>
      <c r="AL194" s="163"/>
      <c r="AM194" s="161">
        <f>VLOOKUP($AC194,'04'!$AC$8:$BH$253,11,FALSE)+VLOOKUP($AC194,'05'!$AC$8:$BH$229,11,FALSE)+VLOOKUP($AC194,'06'!$AC$8:$BP$241,11,FALSE)</f>
        <v>0</v>
      </c>
      <c r="AN194" s="162"/>
      <c r="AO194" s="162"/>
      <c r="AP194" s="163"/>
      <c r="AQ194" s="161">
        <f>VLOOKUP($AC194,'04'!$AC$8:$BH$253,15,FALSE)+VLOOKUP($AC194,'05'!$AC$8:$BH$229,15,FALSE)+VLOOKUP($AC194,'06'!$AC$8:$BP$241,15,FALSE)</f>
        <v>0</v>
      </c>
      <c r="AR194" s="162"/>
      <c r="AS194" s="162"/>
      <c r="AT194" s="163"/>
      <c r="AU194" s="161">
        <f>VLOOKUP($AC194,'04'!$AC$8:$BH$253,19,FALSE)+VLOOKUP($AC194,'05'!$AC$8:$BH$229,19,FALSE)+VLOOKUP($AC194,'06'!$AC$8:$BP$241,19,FALSE)</f>
        <v>0</v>
      </c>
      <c r="AV194" s="162"/>
      <c r="AW194" s="162"/>
      <c r="AX194" s="163"/>
      <c r="AY194" s="161">
        <f>VLOOKUP($AC194,'04'!$AC$8:$BH$253,23,FALSE)+VLOOKUP($AC194,'05'!$AC$8:$BH$229,23,FALSE)+VLOOKUP($AC194,'06'!$AC$8:$BP$241,23,FALSE)</f>
        <v>0</v>
      </c>
      <c r="AZ194" s="162"/>
      <c r="BA194" s="162"/>
      <c r="BB194" s="163"/>
      <c r="BC194" s="161">
        <f>VLOOKUP($AC194,'04'!$AC$8:$BH$253,27,FALSE)+VLOOKUP($AC194,'05'!$AC$8:$BH$229,27,FALSE)+VLOOKUP($AC194,'06'!$AC$8:$BP$241,27,FALSE)</f>
        <v>0</v>
      </c>
      <c r="BD194" s="162"/>
      <c r="BE194" s="162"/>
      <c r="BF194" s="163"/>
      <c r="BG194" s="164" t="str">
        <f t="shared" si="56"/>
        <v>n.é.</v>
      </c>
      <c r="BH194" s="165"/>
    </row>
    <row r="195" spans="1:60" ht="20.100000000000001" customHeight="1" x14ac:dyDescent="0.2">
      <c r="A195" s="183" t="s">
        <v>737</v>
      </c>
      <c r="B195" s="184"/>
      <c r="C195" s="196" t="s">
        <v>771</v>
      </c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8"/>
      <c r="AC195" s="204" t="s">
        <v>62</v>
      </c>
      <c r="AD195" s="205"/>
      <c r="AE195" s="193">
        <f>SUM(AE186:AH194)</f>
        <v>0</v>
      </c>
      <c r="AF195" s="194"/>
      <c r="AG195" s="194"/>
      <c r="AH195" s="195"/>
      <c r="AI195" s="193">
        <f>SUM(AI186:AL194)</f>
        <v>0</v>
      </c>
      <c r="AJ195" s="194"/>
      <c r="AK195" s="194"/>
      <c r="AL195" s="195"/>
      <c r="AM195" s="193">
        <f t="shared" ref="AM195" si="72">SUM(AM186:AP194)</f>
        <v>0</v>
      </c>
      <c r="AN195" s="194"/>
      <c r="AO195" s="194"/>
      <c r="AP195" s="195"/>
      <c r="AQ195" s="193">
        <f t="shared" ref="AQ195" si="73">SUM(AQ186:AT194)</f>
        <v>0</v>
      </c>
      <c r="AR195" s="194"/>
      <c r="AS195" s="194"/>
      <c r="AT195" s="195"/>
      <c r="AU195" s="193">
        <f t="shared" ref="AU195" si="74">SUM(AU186:AX194)</f>
        <v>0</v>
      </c>
      <c r="AV195" s="194"/>
      <c r="AW195" s="194"/>
      <c r="AX195" s="195"/>
      <c r="AY195" s="193">
        <f t="shared" ref="AY195" si="75">SUM(AY186:BB194)</f>
        <v>0</v>
      </c>
      <c r="AZ195" s="194"/>
      <c r="BA195" s="194"/>
      <c r="BB195" s="195"/>
      <c r="BC195" s="193">
        <f t="shared" ref="BC195" si="76">SUM(BC186:BF194)</f>
        <v>0</v>
      </c>
      <c r="BD195" s="194"/>
      <c r="BE195" s="194"/>
      <c r="BF195" s="195"/>
      <c r="BG195" s="181" t="str">
        <f t="shared" si="56"/>
        <v>n.é.</v>
      </c>
      <c r="BH195" s="182"/>
    </row>
    <row r="196" spans="1:60" s="2" customFormat="1" ht="20.100000000000001" customHeight="1" x14ac:dyDescent="0.2">
      <c r="A196" s="166" t="s">
        <v>738</v>
      </c>
      <c r="B196" s="167"/>
      <c r="C196" s="168" t="s">
        <v>772</v>
      </c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70"/>
      <c r="AC196" s="202" t="s">
        <v>174</v>
      </c>
      <c r="AD196" s="203"/>
      <c r="AE196" s="199">
        <f>AE121+AE122+AE147+AE156+AE172+AE180+AE185+AE195</f>
        <v>332929918</v>
      </c>
      <c r="AF196" s="200"/>
      <c r="AG196" s="200"/>
      <c r="AH196" s="201"/>
      <c r="AI196" s="199">
        <f>AI121+AI122+AI147+AI156+AI172+AI180+AI185+AI195</f>
        <v>405511030</v>
      </c>
      <c r="AJ196" s="200"/>
      <c r="AK196" s="200"/>
      <c r="AL196" s="201"/>
      <c r="AM196" s="199">
        <f t="shared" ref="AM196" si="77">AM121+AM122+AM147+AM156+AM172+AM180+AM185+AM195</f>
        <v>0</v>
      </c>
      <c r="AN196" s="200"/>
      <c r="AO196" s="200"/>
      <c r="AP196" s="201"/>
      <c r="AQ196" s="199">
        <f t="shared" ref="AQ196" si="78">AQ121+AQ122+AQ147+AQ156+AQ172+AQ180+AQ185+AQ195</f>
        <v>0</v>
      </c>
      <c r="AR196" s="200"/>
      <c r="AS196" s="200"/>
      <c r="AT196" s="201"/>
      <c r="AU196" s="199">
        <f t="shared" ref="AU196" si="79">AU121+AU122+AU147+AU156+AU172+AU180+AU185+AU195</f>
        <v>0</v>
      </c>
      <c r="AV196" s="200"/>
      <c r="AW196" s="200"/>
      <c r="AX196" s="201"/>
      <c r="AY196" s="199">
        <f t="shared" ref="AY196" si="80">AY121+AY122+AY147+AY156+AY172+AY180+AY185+AY195</f>
        <v>0</v>
      </c>
      <c r="AZ196" s="200"/>
      <c r="BA196" s="200"/>
      <c r="BB196" s="201"/>
      <c r="BC196" s="199">
        <f t="shared" ref="BC196" si="81">BC121+BC122+BC147+BC156+BC172+BC180+BC185+BC195</f>
        <v>0</v>
      </c>
      <c r="BD196" s="200"/>
      <c r="BE196" s="200"/>
      <c r="BF196" s="201"/>
      <c r="BG196" s="159">
        <f t="shared" si="56"/>
        <v>0</v>
      </c>
      <c r="BH196" s="160"/>
    </row>
    <row r="197" spans="1:60" ht="20.100000000000001" customHeight="1" x14ac:dyDescent="0.2">
      <c r="A197" s="173" t="s">
        <v>739</v>
      </c>
      <c r="B197" s="174"/>
      <c r="C197" s="175" t="s">
        <v>682</v>
      </c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7"/>
      <c r="AC197" s="178" t="s">
        <v>381</v>
      </c>
      <c r="AD197" s="179"/>
      <c r="AE197" s="161">
        <f>VLOOKUP($AC197,'04'!$AC$8:$BH$253,3,FALSE)+VLOOKUP($AC197,'05'!$AC$8:$BH$229,3,FALSE)+VLOOKUP($AC197,'06'!$AC$8:$BP$241,3,FALSE)</f>
        <v>2628800</v>
      </c>
      <c r="AF197" s="162"/>
      <c r="AG197" s="162"/>
      <c r="AH197" s="163"/>
      <c r="AI197" s="161">
        <f>VLOOKUP($AC197,'04'!$AC$8:$BH$253,7,FALSE)+VLOOKUP($AC197,'05'!$AC$8:$BH$229,7,FALSE)+VLOOKUP($AC197,'06'!$AC$8:$BP$241,7,FALSE)</f>
        <v>2628800</v>
      </c>
      <c r="AJ197" s="162"/>
      <c r="AK197" s="162"/>
      <c r="AL197" s="163"/>
      <c r="AM197" s="161">
        <f>VLOOKUP($AC197,'04'!$AC$8:$BH$253,11,FALSE)+VLOOKUP($AC197,'05'!$AC$8:$BH$229,11,FALSE)+VLOOKUP($AC197,'06'!$AC$8:$BP$241,11,FALSE)</f>
        <v>0</v>
      </c>
      <c r="AN197" s="162"/>
      <c r="AO197" s="162"/>
      <c r="AP197" s="163"/>
      <c r="AQ197" s="161">
        <f>VLOOKUP($AC197,'04'!$AC$8:$BH$253,15,FALSE)+VLOOKUP($AC197,'05'!$AC$8:$BH$229,15,FALSE)+VLOOKUP($AC197,'06'!$AC$8:$BP$241,15,FALSE)</f>
        <v>0</v>
      </c>
      <c r="AR197" s="162"/>
      <c r="AS197" s="162"/>
      <c r="AT197" s="163"/>
      <c r="AU197" s="161">
        <f>VLOOKUP($AC197,'04'!$AC$8:$BH$253,19,FALSE)+VLOOKUP($AC197,'05'!$AC$8:$BH$229,19,FALSE)+VLOOKUP($AC197,'06'!$AC$8:$BP$241,19,FALSE)</f>
        <v>0</v>
      </c>
      <c r="AV197" s="162"/>
      <c r="AW197" s="162"/>
      <c r="AX197" s="163"/>
      <c r="AY197" s="161">
        <f>VLOOKUP($AC197,'04'!$AC$8:$BH$253,23,FALSE)+VLOOKUP($AC197,'05'!$AC$8:$BH$229,23,FALSE)+VLOOKUP($AC197,'06'!$AC$8:$BP$241,23,FALSE)</f>
        <v>0</v>
      </c>
      <c r="AZ197" s="162"/>
      <c r="BA197" s="162"/>
      <c r="BB197" s="163"/>
      <c r="BC197" s="161">
        <f>VLOOKUP($AC197,'04'!$AC$8:$BH$253,27,FALSE)+VLOOKUP($AC197,'05'!$AC$8:$BH$229,27,FALSE)+VLOOKUP($AC197,'06'!$AC$8:$BP$241,27,FALSE)</f>
        <v>0</v>
      </c>
      <c r="BD197" s="162"/>
      <c r="BE197" s="162"/>
      <c r="BF197" s="163"/>
      <c r="BG197" s="164">
        <f t="shared" si="56"/>
        <v>0</v>
      </c>
      <c r="BH197" s="165"/>
    </row>
    <row r="198" spans="1:60" ht="20.100000000000001" customHeight="1" x14ac:dyDescent="0.2">
      <c r="A198" s="173" t="s">
        <v>740</v>
      </c>
      <c r="B198" s="174"/>
      <c r="C198" s="175" t="s">
        <v>382</v>
      </c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7"/>
      <c r="AC198" s="178" t="s">
        <v>383</v>
      </c>
      <c r="AD198" s="179"/>
      <c r="AE198" s="161">
        <f>VLOOKUP($AC198,'04'!$AC$8:$BH$253,3,FALSE)+VLOOKUP($AC198,'05'!$AC$8:$BH$229,3,FALSE)+VLOOKUP($AC198,'06'!$AC$8:$BP$241,3,FALSE)</f>
        <v>0</v>
      </c>
      <c r="AF198" s="162"/>
      <c r="AG198" s="162"/>
      <c r="AH198" s="163"/>
      <c r="AI198" s="161">
        <f>VLOOKUP($AC198,'04'!$AC$8:$BH$253,7,FALSE)+VLOOKUP($AC198,'05'!$AC$8:$BH$229,7,FALSE)+VLOOKUP($AC198,'06'!$AC$8:$BP$241,7,FALSE)</f>
        <v>0</v>
      </c>
      <c r="AJ198" s="162"/>
      <c r="AK198" s="162"/>
      <c r="AL198" s="163"/>
      <c r="AM198" s="161">
        <f>VLOOKUP($AC198,'04'!$AC$8:$BH$253,11,FALSE)+VLOOKUP($AC198,'05'!$AC$8:$BH$229,11,FALSE)+VLOOKUP($AC198,'06'!$AC$8:$BP$241,11,FALSE)</f>
        <v>0</v>
      </c>
      <c r="AN198" s="162"/>
      <c r="AO198" s="162"/>
      <c r="AP198" s="163"/>
      <c r="AQ198" s="161">
        <f>VLOOKUP($AC198,'04'!$AC$8:$BH$253,15,FALSE)+VLOOKUP($AC198,'05'!$AC$8:$BH$229,15,FALSE)+VLOOKUP($AC198,'06'!$AC$8:$BP$241,15,FALSE)</f>
        <v>0</v>
      </c>
      <c r="AR198" s="162"/>
      <c r="AS198" s="162"/>
      <c r="AT198" s="163"/>
      <c r="AU198" s="161">
        <f>VLOOKUP($AC198,'04'!$AC$8:$BH$253,19,FALSE)+VLOOKUP($AC198,'05'!$AC$8:$BH$229,19,FALSE)+VLOOKUP($AC198,'06'!$AC$8:$BP$241,19,FALSE)</f>
        <v>0</v>
      </c>
      <c r="AV198" s="162"/>
      <c r="AW198" s="162"/>
      <c r="AX198" s="163"/>
      <c r="AY198" s="161">
        <f>VLOOKUP($AC198,'04'!$AC$8:$BH$253,23,FALSE)+VLOOKUP($AC198,'05'!$AC$8:$BH$229,23,FALSE)+VLOOKUP($AC198,'06'!$AC$8:$BP$241,23,FALSE)</f>
        <v>0</v>
      </c>
      <c r="AZ198" s="162"/>
      <c r="BA198" s="162"/>
      <c r="BB198" s="163"/>
      <c r="BC198" s="161">
        <f>VLOOKUP($AC198,'04'!$AC$8:$BH$253,27,FALSE)+VLOOKUP($AC198,'05'!$AC$8:$BH$229,27,FALSE)+VLOOKUP($AC198,'06'!$AC$8:$BP$241,27,FALSE)</f>
        <v>0</v>
      </c>
      <c r="BD198" s="162"/>
      <c r="BE198" s="162"/>
      <c r="BF198" s="163"/>
      <c r="BG198" s="164" t="str">
        <f t="shared" si="56"/>
        <v>n.é.</v>
      </c>
      <c r="BH198" s="165"/>
    </row>
    <row r="199" spans="1:60" ht="20.100000000000001" customHeight="1" x14ac:dyDescent="0.2">
      <c r="A199" s="173" t="s">
        <v>741</v>
      </c>
      <c r="B199" s="174"/>
      <c r="C199" s="175" t="s">
        <v>683</v>
      </c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7"/>
      <c r="AC199" s="178" t="s">
        <v>384</v>
      </c>
      <c r="AD199" s="179"/>
      <c r="AE199" s="161">
        <f>VLOOKUP($AC199,'04'!$AC$8:$BH$253,3,FALSE)+VLOOKUP($AC199,'05'!$AC$8:$BH$229,3,FALSE)+VLOOKUP($AC199,'06'!$AC$8:$BP$241,3,FALSE)</f>
        <v>0</v>
      </c>
      <c r="AF199" s="162"/>
      <c r="AG199" s="162"/>
      <c r="AH199" s="163"/>
      <c r="AI199" s="161">
        <f>VLOOKUP($AC199,'04'!$AC$8:$BH$253,7,FALSE)+VLOOKUP($AC199,'05'!$AC$8:$BH$229,7,FALSE)+VLOOKUP($AC199,'06'!$AC$8:$BP$241,7,FALSE)</f>
        <v>0</v>
      </c>
      <c r="AJ199" s="162"/>
      <c r="AK199" s="162"/>
      <c r="AL199" s="163"/>
      <c r="AM199" s="161">
        <f>VLOOKUP($AC199,'04'!$AC$8:$BH$253,11,FALSE)+VLOOKUP($AC199,'05'!$AC$8:$BH$229,11,FALSE)+VLOOKUP($AC199,'06'!$AC$8:$BP$241,11,FALSE)</f>
        <v>0</v>
      </c>
      <c r="AN199" s="162"/>
      <c r="AO199" s="162"/>
      <c r="AP199" s="163"/>
      <c r="AQ199" s="161">
        <f>VLOOKUP($AC199,'04'!$AC$8:$BH$253,15,FALSE)+VLOOKUP($AC199,'05'!$AC$8:$BH$229,15,FALSE)+VLOOKUP($AC199,'06'!$AC$8:$BP$241,15,FALSE)</f>
        <v>0</v>
      </c>
      <c r="AR199" s="162"/>
      <c r="AS199" s="162"/>
      <c r="AT199" s="163"/>
      <c r="AU199" s="161">
        <f>VLOOKUP($AC199,'04'!$AC$8:$BH$253,19,FALSE)+VLOOKUP($AC199,'05'!$AC$8:$BH$229,19,FALSE)+VLOOKUP($AC199,'06'!$AC$8:$BP$241,19,FALSE)</f>
        <v>0</v>
      </c>
      <c r="AV199" s="162"/>
      <c r="AW199" s="162"/>
      <c r="AX199" s="163"/>
      <c r="AY199" s="161">
        <f>VLOOKUP($AC199,'04'!$AC$8:$BH$253,23,FALSE)+VLOOKUP($AC199,'05'!$AC$8:$BH$229,23,FALSE)+VLOOKUP($AC199,'06'!$AC$8:$BP$241,23,FALSE)</f>
        <v>0</v>
      </c>
      <c r="AZ199" s="162"/>
      <c r="BA199" s="162"/>
      <c r="BB199" s="163"/>
      <c r="BC199" s="161">
        <f>VLOOKUP($AC199,'04'!$AC$8:$BH$253,27,FALSE)+VLOOKUP($AC199,'05'!$AC$8:$BH$229,27,FALSE)+VLOOKUP($AC199,'06'!$AC$8:$BP$241,27,FALSE)</f>
        <v>0</v>
      </c>
      <c r="BD199" s="162"/>
      <c r="BE199" s="162"/>
      <c r="BF199" s="163"/>
      <c r="BG199" s="164" t="str">
        <f t="shared" si="56"/>
        <v>n.é.</v>
      </c>
      <c r="BH199" s="165"/>
    </row>
    <row r="200" spans="1:60" ht="20.100000000000001" customHeight="1" x14ac:dyDescent="0.2">
      <c r="A200" s="183" t="s">
        <v>742</v>
      </c>
      <c r="B200" s="184"/>
      <c r="C200" s="196" t="s">
        <v>773</v>
      </c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8"/>
      <c r="AC200" s="188" t="s">
        <v>385</v>
      </c>
      <c r="AD200" s="189"/>
      <c r="AE200" s="193">
        <f>SUM(AE197:AH199)</f>
        <v>2628800</v>
      </c>
      <c r="AF200" s="194"/>
      <c r="AG200" s="194"/>
      <c r="AH200" s="195"/>
      <c r="AI200" s="193">
        <f>SUM(AI197:AL199)</f>
        <v>2628800</v>
      </c>
      <c r="AJ200" s="194"/>
      <c r="AK200" s="194"/>
      <c r="AL200" s="195"/>
      <c r="AM200" s="193">
        <f t="shared" ref="AM200" si="82">SUM(AM197:AP199)</f>
        <v>0</v>
      </c>
      <c r="AN200" s="194"/>
      <c r="AO200" s="194"/>
      <c r="AP200" s="195"/>
      <c r="AQ200" s="193">
        <f t="shared" ref="AQ200" si="83">SUM(AQ197:AT199)</f>
        <v>0</v>
      </c>
      <c r="AR200" s="194"/>
      <c r="AS200" s="194"/>
      <c r="AT200" s="195"/>
      <c r="AU200" s="193">
        <f t="shared" ref="AU200" si="84">SUM(AU197:AX199)</f>
        <v>0</v>
      </c>
      <c r="AV200" s="194"/>
      <c r="AW200" s="194"/>
      <c r="AX200" s="195"/>
      <c r="AY200" s="193">
        <f t="shared" ref="AY200" si="85">SUM(AY197:BB199)</f>
        <v>0</v>
      </c>
      <c r="AZ200" s="194"/>
      <c r="BA200" s="194"/>
      <c r="BB200" s="195"/>
      <c r="BC200" s="193">
        <f t="shared" ref="BC200" si="86">SUM(BC197:BF199)</f>
        <v>0</v>
      </c>
      <c r="BD200" s="194"/>
      <c r="BE200" s="194"/>
      <c r="BF200" s="195"/>
      <c r="BG200" s="181">
        <f t="shared" si="56"/>
        <v>0</v>
      </c>
      <c r="BH200" s="182"/>
    </row>
    <row r="201" spans="1:60" ht="20.100000000000001" customHeight="1" x14ac:dyDescent="0.2">
      <c r="A201" s="173" t="s">
        <v>743</v>
      </c>
      <c r="B201" s="174"/>
      <c r="C201" s="190" t="s">
        <v>386</v>
      </c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2"/>
      <c r="AC201" s="178" t="s">
        <v>387</v>
      </c>
      <c r="AD201" s="179"/>
      <c r="AE201" s="161">
        <f>VLOOKUP($AC201,'04'!$AC$8:$BH$253,3,FALSE)+VLOOKUP($AC201,'05'!$AC$8:$BH$229,3,FALSE)+VLOOKUP($AC201,'06'!$AC$8:$BP$241,3,FALSE)</f>
        <v>0</v>
      </c>
      <c r="AF201" s="162"/>
      <c r="AG201" s="162"/>
      <c r="AH201" s="163"/>
      <c r="AI201" s="161">
        <f>VLOOKUP($AC201,'04'!$AC$8:$BH$253,7,FALSE)+VLOOKUP($AC201,'05'!$AC$8:$BH$229,7,FALSE)+VLOOKUP($AC201,'06'!$AC$8:$BP$241,7,FALSE)</f>
        <v>0</v>
      </c>
      <c r="AJ201" s="162"/>
      <c r="AK201" s="162"/>
      <c r="AL201" s="163"/>
      <c r="AM201" s="161">
        <f>VLOOKUP($AC201,'04'!$AC$8:$BH$253,11,FALSE)+VLOOKUP($AC201,'05'!$AC$8:$BH$229,11,FALSE)+VLOOKUP($AC201,'06'!$AC$8:$BP$241,11,FALSE)</f>
        <v>0</v>
      </c>
      <c r="AN201" s="162"/>
      <c r="AO201" s="162"/>
      <c r="AP201" s="163"/>
      <c r="AQ201" s="161">
        <f>VLOOKUP($AC201,'04'!$AC$8:$BH$253,15,FALSE)+VLOOKUP($AC201,'05'!$AC$8:$BH$229,15,FALSE)+VLOOKUP($AC201,'06'!$AC$8:$BP$241,15,FALSE)</f>
        <v>0</v>
      </c>
      <c r="AR201" s="162"/>
      <c r="AS201" s="162"/>
      <c r="AT201" s="163"/>
      <c r="AU201" s="161">
        <f>VLOOKUP($AC201,'04'!$AC$8:$BH$253,19,FALSE)+VLOOKUP($AC201,'05'!$AC$8:$BH$229,19,FALSE)+VLOOKUP($AC201,'06'!$AC$8:$BP$241,19,FALSE)</f>
        <v>0</v>
      </c>
      <c r="AV201" s="162"/>
      <c r="AW201" s="162"/>
      <c r="AX201" s="163"/>
      <c r="AY201" s="161">
        <f>VLOOKUP($AC201,'04'!$AC$8:$BH$253,23,FALSE)+VLOOKUP($AC201,'05'!$AC$8:$BH$229,23,FALSE)+VLOOKUP($AC201,'06'!$AC$8:$BP$241,23,FALSE)</f>
        <v>0</v>
      </c>
      <c r="AZ201" s="162"/>
      <c r="BA201" s="162"/>
      <c r="BB201" s="163"/>
      <c r="BC201" s="161">
        <f>VLOOKUP($AC201,'04'!$AC$8:$BH$253,27,FALSE)+VLOOKUP($AC201,'05'!$AC$8:$BH$229,27,FALSE)+VLOOKUP($AC201,'06'!$AC$8:$BP$241,27,FALSE)</f>
        <v>0</v>
      </c>
      <c r="BD201" s="162"/>
      <c r="BE201" s="162"/>
      <c r="BF201" s="163"/>
      <c r="BG201" s="164" t="str">
        <f t="shared" si="56"/>
        <v>n.é.</v>
      </c>
      <c r="BH201" s="165"/>
    </row>
    <row r="202" spans="1:60" ht="20.100000000000001" customHeight="1" x14ac:dyDescent="0.2">
      <c r="A202" s="173" t="s">
        <v>744</v>
      </c>
      <c r="B202" s="174"/>
      <c r="C202" s="175" t="s">
        <v>389</v>
      </c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7"/>
      <c r="AC202" s="178" t="s">
        <v>388</v>
      </c>
      <c r="AD202" s="179"/>
      <c r="AE202" s="161">
        <f>VLOOKUP($AC202,'04'!$AC$8:$BH$253,3,FALSE)+VLOOKUP($AC202,'05'!$AC$8:$BH$229,3,FALSE)+VLOOKUP($AC202,'06'!$AC$8:$BP$241,3,FALSE)</f>
        <v>0</v>
      </c>
      <c r="AF202" s="162"/>
      <c r="AG202" s="162"/>
      <c r="AH202" s="163"/>
      <c r="AI202" s="161">
        <f>VLOOKUP($AC202,'04'!$AC$8:$BH$253,7,FALSE)+VLOOKUP($AC202,'05'!$AC$8:$BH$229,7,FALSE)+VLOOKUP($AC202,'06'!$AC$8:$BP$241,7,FALSE)</f>
        <v>0</v>
      </c>
      <c r="AJ202" s="162"/>
      <c r="AK202" s="162"/>
      <c r="AL202" s="163"/>
      <c r="AM202" s="161">
        <f>VLOOKUP($AC202,'04'!$AC$8:$BH$253,11,FALSE)+VLOOKUP($AC202,'05'!$AC$8:$BH$229,11,FALSE)+VLOOKUP($AC202,'06'!$AC$8:$BP$241,11,FALSE)</f>
        <v>0</v>
      </c>
      <c r="AN202" s="162"/>
      <c r="AO202" s="162"/>
      <c r="AP202" s="163"/>
      <c r="AQ202" s="161">
        <f>VLOOKUP($AC202,'04'!$AC$8:$BH$253,15,FALSE)+VLOOKUP($AC202,'05'!$AC$8:$BH$229,15,FALSE)+VLOOKUP($AC202,'06'!$AC$8:$BP$241,15,FALSE)</f>
        <v>0</v>
      </c>
      <c r="AR202" s="162"/>
      <c r="AS202" s="162"/>
      <c r="AT202" s="163"/>
      <c r="AU202" s="161">
        <f>VLOOKUP($AC202,'04'!$AC$8:$BH$253,19,FALSE)+VLOOKUP($AC202,'05'!$AC$8:$BH$229,19,FALSE)+VLOOKUP($AC202,'06'!$AC$8:$BP$241,19,FALSE)</f>
        <v>0</v>
      </c>
      <c r="AV202" s="162"/>
      <c r="AW202" s="162"/>
      <c r="AX202" s="163"/>
      <c r="AY202" s="161">
        <f>VLOOKUP($AC202,'04'!$AC$8:$BH$253,23,FALSE)+VLOOKUP($AC202,'05'!$AC$8:$BH$229,23,FALSE)+VLOOKUP($AC202,'06'!$AC$8:$BP$241,23,FALSE)</f>
        <v>0</v>
      </c>
      <c r="AZ202" s="162"/>
      <c r="BA202" s="162"/>
      <c r="BB202" s="163"/>
      <c r="BC202" s="161">
        <f>VLOOKUP($AC202,'04'!$AC$8:$BH$253,27,FALSE)+VLOOKUP($AC202,'05'!$AC$8:$BH$229,27,FALSE)+VLOOKUP($AC202,'06'!$AC$8:$BP$241,27,FALSE)</f>
        <v>0</v>
      </c>
      <c r="BD202" s="162"/>
      <c r="BE202" s="162"/>
      <c r="BF202" s="163"/>
      <c r="BG202" s="164" t="str">
        <f t="shared" si="56"/>
        <v>n.é.</v>
      </c>
      <c r="BH202" s="165"/>
    </row>
    <row r="203" spans="1:60" ht="20.100000000000001" customHeight="1" x14ac:dyDescent="0.2">
      <c r="A203" s="173" t="s">
        <v>745</v>
      </c>
      <c r="B203" s="174"/>
      <c r="C203" s="175" t="s">
        <v>684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7"/>
      <c r="AC203" s="178" t="s">
        <v>390</v>
      </c>
      <c r="AD203" s="179"/>
      <c r="AE203" s="161">
        <f>VLOOKUP($AC203,'04'!$AC$8:$BH$253,3,FALSE)+VLOOKUP($AC203,'05'!$AC$8:$BH$229,3,FALSE)+VLOOKUP($AC203,'06'!$AC$8:$BP$241,3,FALSE)</f>
        <v>0</v>
      </c>
      <c r="AF203" s="162"/>
      <c r="AG203" s="162"/>
      <c r="AH203" s="163"/>
      <c r="AI203" s="161">
        <f>VLOOKUP($AC203,'04'!$AC$8:$BH$253,7,FALSE)+VLOOKUP($AC203,'05'!$AC$8:$BH$229,7,FALSE)+VLOOKUP($AC203,'06'!$AC$8:$BP$241,7,FALSE)</f>
        <v>0</v>
      </c>
      <c r="AJ203" s="162"/>
      <c r="AK203" s="162"/>
      <c r="AL203" s="163"/>
      <c r="AM203" s="161">
        <f>VLOOKUP($AC203,'04'!$AC$8:$BH$253,11,FALSE)+VLOOKUP($AC203,'05'!$AC$8:$BH$229,11,FALSE)+VLOOKUP($AC203,'06'!$AC$8:$BP$241,11,FALSE)</f>
        <v>0</v>
      </c>
      <c r="AN203" s="162"/>
      <c r="AO203" s="162"/>
      <c r="AP203" s="163"/>
      <c r="AQ203" s="161">
        <f>VLOOKUP($AC203,'04'!$AC$8:$BH$253,15,FALSE)+VLOOKUP($AC203,'05'!$AC$8:$BH$229,15,FALSE)+VLOOKUP($AC203,'06'!$AC$8:$BP$241,15,FALSE)</f>
        <v>0</v>
      </c>
      <c r="AR203" s="162"/>
      <c r="AS203" s="162"/>
      <c r="AT203" s="163"/>
      <c r="AU203" s="161">
        <f>VLOOKUP($AC203,'04'!$AC$8:$BH$253,19,FALSE)+VLOOKUP($AC203,'05'!$AC$8:$BH$229,19,FALSE)+VLOOKUP($AC203,'06'!$AC$8:$BP$241,19,FALSE)</f>
        <v>0</v>
      </c>
      <c r="AV203" s="162"/>
      <c r="AW203" s="162"/>
      <c r="AX203" s="163"/>
      <c r="AY203" s="161">
        <f>VLOOKUP($AC203,'04'!$AC$8:$BH$253,23,FALSE)+VLOOKUP($AC203,'05'!$AC$8:$BH$229,23,FALSE)+VLOOKUP($AC203,'06'!$AC$8:$BP$241,23,FALSE)</f>
        <v>0</v>
      </c>
      <c r="AZ203" s="162"/>
      <c r="BA203" s="162"/>
      <c r="BB203" s="163"/>
      <c r="BC203" s="161">
        <f>VLOOKUP($AC203,'04'!$AC$8:$BH$253,27,FALSE)+VLOOKUP($AC203,'05'!$AC$8:$BH$229,27,FALSE)+VLOOKUP($AC203,'06'!$AC$8:$BP$241,27,FALSE)</f>
        <v>0</v>
      </c>
      <c r="BD203" s="162"/>
      <c r="BE203" s="162"/>
      <c r="BF203" s="163"/>
      <c r="BG203" s="164" t="str">
        <f t="shared" si="56"/>
        <v>n.é.</v>
      </c>
      <c r="BH203" s="165"/>
    </row>
    <row r="204" spans="1:60" ht="20.100000000000001" customHeight="1" x14ac:dyDescent="0.2">
      <c r="A204" s="173" t="s">
        <v>746</v>
      </c>
      <c r="B204" s="174"/>
      <c r="C204" s="175" t="s">
        <v>685</v>
      </c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7"/>
      <c r="AC204" s="178" t="s">
        <v>391</v>
      </c>
      <c r="AD204" s="179"/>
      <c r="AE204" s="161">
        <f>VLOOKUP($AC204,'04'!$AC$8:$BH$253,3,FALSE)+VLOOKUP($AC204,'05'!$AC$8:$BH$229,3,FALSE)+VLOOKUP($AC204,'06'!$AC$8:$BP$241,3,FALSE)</f>
        <v>0</v>
      </c>
      <c r="AF204" s="162"/>
      <c r="AG204" s="162"/>
      <c r="AH204" s="163"/>
      <c r="AI204" s="161">
        <f>VLOOKUP($AC204,'04'!$AC$8:$BH$253,7,FALSE)+VLOOKUP($AC204,'05'!$AC$8:$BH$229,7,FALSE)+VLOOKUP($AC204,'06'!$AC$8:$BP$241,7,FALSE)</f>
        <v>0</v>
      </c>
      <c r="AJ204" s="162"/>
      <c r="AK204" s="162"/>
      <c r="AL204" s="163"/>
      <c r="AM204" s="161">
        <f>VLOOKUP($AC204,'04'!$AC$8:$BH$253,11,FALSE)+VLOOKUP($AC204,'05'!$AC$8:$BH$229,11,FALSE)+VLOOKUP($AC204,'06'!$AC$8:$BP$241,11,FALSE)</f>
        <v>0</v>
      </c>
      <c r="AN204" s="162"/>
      <c r="AO204" s="162"/>
      <c r="AP204" s="163"/>
      <c r="AQ204" s="161">
        <f>VLOOKUP($AC204,'04'!$AC$8:$BH$253,15,FALSE)+VLOOKUP($AC204,'05'!$AC$8:$BH$229,15,FALSE)+VLOOKUP($AC204,'06'!$AC$8:$BP$241,15,FALSE)</f>
        <v>0</v>
      </c>
      <c r="AR204" s="162"/>
      <c r="AS204" s="162"/>
      <c r="AT204" s="163"/>
      <c r="AU204" s="161">
        <f>VLOOKUP($AC204,'04'!$AC$8:$BH$253,19,FALSE)+VLOOKUP($AC204,'05'!$AC$8:$BH$229,19,FALSE)+VLOOKUP($AC204,'06'!$AC$8:$BP$241,19,FALSE)</f>
        <v>0</v>
      </c>
      <c r="AV204" s="162"/>
      <c r="AW204" s="162"/>
      <c r="AX204" s="163"/>
      <c r="AY204" s="161">
        <f>VLOOKUP($AC204,'04'!$AC$8:$BH$253,23,FALSE)+VLOOKUP($AC204,'05'!$AC$8:$BH$229,23,FALSE)+VLOOKUP($AC204,'06'!$AC$8:$BP$241,23,FALSE)</f>
        <v>0</v>
      </c>
      <c r="AZ204" s="162"/>
      <c r="BA204" s="162"/>
      <c r="BB204" s="163"/>
      <c r="BC204" s="161">
        <f>VLOOKUP($AC204,'04'!$AC$8:$BH$253,27,FALSE)+VLOOKUP($AC204,'05'!$AC$8:$BH$229,27,FALSE)+VLOOKUP($AC204,'06'!$AC$8:$BP$241,27,FALSE)</f>
        <v>0</v>
      </c>
      <c r="BD204" s="162"/>
      <c r="BE204" s="162"/>
      <c r="BF204" s="163"/>
      <c r="BG204" s="164" t="str">
        <f t="shared" si="56"/>
        <v>n.é.</v>
      </c>
      <c r="BH204" s="165"/>
    </row>
    <row r="205" spans="1:60" ht="20.100000000000001" customHeight="1" x14ac:dyDescent="0.2">
      <c r="A205" s="173" t="s">
        <v>747</v>
      </c>
      <c r="B205" s="174"/>
      <c r="C205" s="175" t="s">
        <v>686</v>
      </c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7"/>
      <c r="AC205" s="178" t="s">
        <v>687</v>
      </c>
      <c r="AD205" s="179"/>
      <c r="AE205" s="161">
        <f>VLOOKUP($AC205,'04'!$AC$8:$BH$253,3,FALSE)+VLOOKUP($AC205,'05'!$AC$8:$BH$229,3,FALSE)+VLOOKUP($AC205,'06'!$AC$8:$BP$241,3,FALSE)</f>
        <v>0</v>
      </c>
      <c r="AF205" s="162"/>
      <c r="AG205" s="162"/>
      <c r="AH205" s="163"/>
      <c r="AI205" s="161">
        <f>VLOOKUP($AC205,'04'!$AC$8:$BH$253,7,FALSE)+VLOOKUP($AC205,'05'!$AC$8:$BH$229,7,FALSE)+VLOOKUP($AC205,'06'!$AC$8:$BP$241,7,FALSE)</f>
        <v>0</v>
      </c>
      <c r="AJ205" s="162"/>
      <c r="AK205" s="162"/>
      <c r="AL205" s="163"/>
      <c r="AM205" s="161">
        <f>VLOOKUP($AC205,'04'!$AC$8:$BH$253,11,FALSE)+VLOOKUP($AC205,'05'!$AC$8:$BH$229,11,FALSE)+VLOOKUP($AC205,'06'!$AC$8:$BP$241,11,FALSE)</f>
        <v>0</v>
      </c>
      <c r="AN205" s="162"/>
      <c r="AO205" s="162"/>
      <c r="AP205" s="163"/>
      <c r="AQ205" s="161">
        <f>VLOOKUP($AC205,'04'!$AC$8:$BH$253,15,FALSE)+VLOOKUP($AC205,'05'!$AC$8:$BH$229,15,FALSE)+VLOOKUP($AC205,'06'!$AC$8:$BP$241,15,FALSE)</f>
        <v>0</v>
      </c>
      <c r="AR205" s="162"/>
      <c r="AS205" s="162"/>
      <c r="AT205" s="163"/>
      <c r="AU205" s="161">
        <f>VLOOKUP($AC205,'04'!$AC$8:$BH$253,19,FALSE)+VLOOKUP($AC205,'05'!$AC$8:$BH$229,19,FALSE)+VLOOKUP($AC205,'06'!$AC$8:$BP$241,19,FALSE)</f>
        <v>0</v>
      </c>
      <c r="AV205" s="162"/>
      <c r="AW205" s="162"/>
      <c r="AX205" s="163"/>
      <c r="AY205" s="161">
        <f>VLOOKUP($AC205,'04'!$AC$8:$BH$253,23,FALSE)+VLOOKUP($AC205,'05'!$AC$8:$BH$229,23,FALSE)+VLOOKUP($AC205,'06'!$AC$8:$BP$241,23,FALSE)</f>
        <v>0</v>
      </c>
      <c r="AZ205" s="162"/>
      <c r="BA205" s="162"/>
      <c r="BB205" s="163"/>
      <c r="BC205" s="161">
        <f>VLOOKUP($AC205,'04'!$AC$8:$BH$253,27,FALSE)+VLOOKUP($AC205,'05'!$AC$8:$BH$229,27,FALSE)+VLOOKUP($AC205,'06'!$AC$8:$BP$241,27,FALSE)</f>
        <v>0</v>
      </c>
      <c r="BD205" s="162"/>
      <c r="BE205" s="162"/>
      <c r="BF205" s="163"/>
      <c r="BG205" s="164" t="str">
        <f t="shared" si="56"/>
        <v>n.é.</v>
      </c>
      <c r="BH205" s="165"/>
    </row>
    <row r="206" spans="1:60" ht="20.100000000000001" customHeight="1" x14ac:dyDescent="0.2">
      <c r="A206" s="183" t="s">
        <v>748</v>
      </c>
      <c r="B206" s="184"/>
      <c r="C206" s="185" t="s">
        <v>774</v>
      </c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7"/>
      <c r="AC206" s="188" t="s">
        <v>392</v>
      </c>
      <c r="AD206" s="189"/>
      <c r="AE206" s="180">
        <f>SUM(AE201:AH205)</f>
        <v>0</v>
      </c>
      <c r="AF206" s="180"/>
      <c r="AG206" s="180"/>
      <c r="AH206" s="180"/>
      <c r="AI206" s="180">
        <f>SUM(AI201:AL205)</f>
        <v>0</v>
      </c>
      <c r="AJ206" s="180"/>
      <c r="AK206" s="180"/>
      <c r="AL206" s="180"/>
      <c r="AM206" s="180">
        <f t="shared" ref="AM206" si="87">SUM(AM201:AP205)</f>
        <v>0</v>
      </c>
      <c r="AN206" s="180"/>
      <c r="AO206" s="180"/>
      <c r="AP206" s="180"/>
      <c r="AQ206" s="180">
        <f t="shared" ref="AQ206" si="88">SUM(AQ201:AT205)</f>
        <v>0</v>
      </c>
      <c r="AR206" s="180"/>
      <c r="AS206" s="180"/>
      <c r="AT206" s="180"/>
      <c r="AU206" s="180">
        <f t="shared" ref="AU206" si="89">SUM(AU201:AX205)</f>
        <v>0</v>
      </c>
      <c r="AV206" s="180"/>
      <c r="AW206" s="180"/>
      <c r="AX206" s="180"/>
      <c r="AY206" s="180">
        <f t="shared" ref="AY206" si="90">SUM(AY201:BB205)</f>
        <v>0</v>
      </c>
      <c r="AZ206" s="180"/>
      <c r="BA206" s="180"/>
      <c r="BB206" s="180"/>
      <c r="BC206" s="180">
        <f t="shared" ref="BC206" si="91">SUM(BC201:BF205)</f>
        <v>0</v>
      </c>
      <c r="BD206" s="180"/>
      <c r="BE206" s="180"/>
      <c r="BF206" s="180"/>
      <c r="BG206" s="181" t="str">
        <f t="shared" si="56"/>
        <v>n.é.</v>
      </c>
      <c r="BH206" s="182"/>
    </row>
    <row r="207" spans="1:60" ht="20.100000000000001" customHeight="1" x14ac:dyDescent="0.2">
      <c r="A207" s="173" t="s">
        <v>749</v>
      </c>
      <c r="B207" s="174"/>
      <c r="C207" s="190" t="s">
        <v>393</v>
      </c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2"/>
      <c r="AC207" s="178" t="s">
        <v>394</v>
      </c>
      <c r="AD207" s="179"/>
      <c r="AE207" s="161">
        <f>VLOOKUP($AC207,'04'!$AC$8:$BH$253,3,FALSE)+VLOOKUP($AC207,'05'!$AC$8:$BH$229,3,FALSE)+VLOOKUP($AC207,'06'!$AC$8:$BP$241,3,FALSE)</f>
        <v>0</v>
      </c>
      <c r="AF207" s="162"/>
      <c r="AG207" s="162"/>
      <c r="AH207" s="163"/>
      <c r="AI207" s="161">
        <f>VLOOKUP($AC207,'04'!$AC$8:$BH$253,7,FALSE)+VLOOKUP($AC207,'05'!$AC$8:$BH$229,7,FALSE)+VLOOKUP($AC207,'06'!$AC$8:$BP$241,7,FALSE)</f>
        <v>0</v>
      </c>
      <c r="AJ207" s="162"/>
      <c r="AK207" s="162"/>
      <c r="AL207" s="163"/>
      <c r="AM207" s="161">
        <f>VLOOKUP($AC207,'04'!$AC$8:$BH$253,11,FALSE)+VLOOKUP($AC207,'05'!$AC$8:$BH$229,11,FALSE)+VLOOKUP($AC207,'06'!$AC$8:$BP$241,11,FALSE)</f>
        <v>0</v>
      </c>
      <c r="AN207" s="162"/>
      <c r="AO207" s="162"/>
      <c r="AP207" s="163"/>
      <c r="AQ207" s="161">
        <f>VLOOKUP($AC207,'04'!$AC$8:$BH$253,15,FALSE)+VLOOKUP($AC207,'05'!$AC$8:$BH$229,15,FALSE)+VLOOKUP($AC207,'06'!$AC$8:$BP$241,15,FALSE)</f>
        <v>0</v>
      </c>
      <c r="AR207" s="162"/>
      <c r="AS207" s="162"/>
      <c r="AT207" s="163"/>
      <c r="AU207" s="161">
        <f>VLOOKUP($AC207,'04'!$AC$8:$BH$253,19,FALSE)+VLOOKUP($AC207,'05'!$AC$8:$BH$229,19,FALSE)+VLOOKUP($AC207,'06'!$AC$8:$BP$241,19,FALSE)</f>
        <v>0</v>
      </c>
      <c r="AV207" s="162"/>
      <c r="AW207" s="162"/>
      <c r="AX207" s="163"/>
      <c r="AY207" s="161">
        <f>VLOOKUP($AC207,'04'!$AC$8:$BH$253,23,FALSE)+VLOOKUP($AC207,'05'!$AC$8:$BH$229,23,FALSE)+VLOOKUP($AC207,'06'!$AC$8:$BP$241,23,FALSE)</f>
        <v>0</v>
      </c>
      <c r="AZ207" s="162"/>
      <c r="BA207" s="162"/>
      <c r="BB207" s="163"/>
      <c r="BC207" s="161">
        <f>VLOOKUP($AC207,'04'!$AC$8:$BH$253,27,FALSE)+VLOOKUP($AC207,'05'!$AC$8:$BH$229,27,FALSE)+VLOOKUP($AC207,'06'!$AC$8:$BP$241,27,FALSE)</f>
        <v>0</v>
      </c>
      <c r="BD207" s="162"/>
      <c r="BE207" s="162"/>
      <c r="BF207" s="163"/>
      <c r="BG207" s="164" t="str">
        <f t="shared" si="56"/>
        <v>n.é.</v>
      </c>
      <c r="BH207" s="165"/>
    </row>
    <row r="208" spans="1:60" ht="20.100000000000001" customHeight="1" x14ac:dyDescent="0.2">
      <c r="A208" s="173" t="s">
        <v>750</v>
      </c>
      <c r="B208" s="174"/>
      <c r="C208" s="190" t="s">
        <v>395</v>
      </c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2"/>
      <c r="AC208" s="178" t="s">
        <v>396</v>
      </c>
      <c r="AD208" s="179"/>
      <c r="AE208" s="161">
        <f>VLOOKUP($AC208,'04'!$AC$8:$BH$253,3,FALSE)+VLOOKUP($AC208,'05'!$AC$8:$BH$229,3,FALSE)+VLOOKUP($AC208,'06'!$AC$8:$BP$241,3,FALSE)</f>
        <v>3530905</v>
      </c>
      <c r="AF208" s="162"/>
      <c r="AG208" s="162"/>
      <c r="AH208" s="163"/>
      <c r="AI208" s="161">
        <f>VLOOKUP($AC208,'04'!$AC$8:$BH$253,7,FALSE)+VLOOKUP($AC208,'05'!$AC$8:$BH$229,7,FALSE)+VLOOKUP($AC208,'06'!$AC$8:$BP$241,7,FALSE)</f>
        <v>3772344</v>
      </c>
      <c r="AJ208" s="162"/>
      <c r="AK208" s="162"/>
      <c r="AL208" s="163"/>
      <c r="AM208" s="161">
        <f>VLOOKUP($AC208,'04'!$AC$8:$BH$253,11,FALSE)+VLOOKUP($AC208,'05'!$AC$8:$BH$229,11,FALSE)+VLOOKUP($AC208,'06'!$AC$8:$BP$241,11,FALSE)</f>
        <v>0</v>
      </c>
      <c r="AN208" s="162"/>
      <c r="AO208" s="162"/>
      <c r="AP208" s="163"/>
      <c r="AQ208" s="161">
        <f>VLOOKUP($AC208,'04'!$AC$8:$BH$253,15,FALSE)+VLOOKUP($AC208,'05'!$AC$8:$BH$229,15,FALSE)+VLOOKUP($AC208,'06'!$AC$8:$BP$241,15,FALSE)</f>
        <v>0</v>
      </c>
      <c r="AR208" s="162"/>
      <c r="AS208" s="162"/>
      <c r="AT208" s="163"/>
      <c r="AU208" s="161">
        <f>VLOOKUP($AC208,'04'!$AC$8:$BH$253,19,FALSE)+VLOOKUP($AC208,'05'!$AC$8:$BH$229,19,FALSE)+VLOOKUP($AC208,'06'!$AC$8:$BP$241,19,FALSE)</f>
        <v>0</v>
      </c>
      <c r="AV208" s="162"/>
      <c r="AW208" s="162"/>
      <c r="AX208" s="163"/>
      <c r="AY208" s="161">
        <f>VLOOKUP($AC208,'04'!$AC$8:$BH$253,23,FALSE)+VLOOKUP($AC208,'05'!$AC$8:$BH$229,23,FALSE)+VLOOKUP($AC208,'06'!$AC$8:$BP$241,23,FALSE)</f>
        <v>0</v>
      </c>
      <c r="AZ208" s="162"/>
      <c r="BA208" s="162"/>
      <c r="BB208" s="163"/>
      <c r="BC208" s="161">
        <f>VLOOKUP($AC208,'04'!$AC$8:$BH$253,27,FALSE)+VLOOKUP($AC208,'05'!$AC$8:$BH$229,27,FALSE)+VLOOKUP($AC208,'06'!$AC$8:$BP$241,27,FALSE)</f>
        <v>0</v>
      </c>
      <c r="BD208" s="162"/>
      <c r="BE208" s="162"/>
      <c r="BF208" s="163"/>
      <c r="BG208" s="164">
        <f t="shared" si="56"/>
        <v>0</v>
      </c>
      <c r="BH208" s="165"/>
    </row>
    <row r="209" spans="1:60" ht="20.100000000000001" customHeight="1" x14ac:dyDescent="0.2">
      <c r="A209" s="173" t="s">
        <v>751</v>
      </c>
      <c r="B209" s="174"/>
      <c r="C209" s="190" t="s">
        <v>397</v>
      </c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2"/>
      <c r="AC209" s="178" t="s">
        <v>398</v>
      </c>
      <c r="AD209" s="179"/>
      <c r="AE209" s="161">
        <f>VLOOKUP($AC209,'04'!$AC$8:$BH$253,3,FALSE)+VLOOKUP($AC209,'05'!$AC$8:$BH$229,3,FALSE)+VLOOKUP($AC209,'06'!$AC$8:$BP$241,3,FALSE)</f>
        <v>59620163</v>
      </c>
      <c r="AF209" s="162"/>
      <c r="AG209" s="162"/>
      <c r="AH209" s="163"/>
      <c r="AI209" s="161">
        <f>VLOOKUP($AC209,'04'!$AC$8:$BH$253,7,FALSE)+VLOOKUP($AC209,'05'!$AC$8:$BH$229,7,FALSE)+VLOOKUP($AC209,'06'!$AC$8:$BP$241,7,FALSE)</f>
        <v>60689302</v>
      </c>
      <c r="AJ209" s="162"/>
      <c r="AK209" s="162"/>
      <c r="AL209" s="163"/>
      <c r="AM209" s="161">
        <f>VLOOKUP($AC209,'04'!$AC$8:$BH$253,11,FALSE)+VLOOKUP($AC209,'05'!$AC$8:$BH$229,11,FALSE)+VLOOKUP($AC209,'06'!$AC$8:$BP$241,11,FALSE)</f>
        <v>0</v>
      </c>
      <c r="AN209" s="162"/>
      <c r="AO209" s="162"/>
      <c r="AP209" s="163"/>
      <c r="AQ209" s="161">
        <f>VLOOKUP($AC209,'04'!$AC$8:$BH$253,15,FALSE)+VLOOKUP($AC209,'05'!$AC$8:$BH$229,15,FALSE)+VLOOKUP($AC209,'06'!$AC$8:$BP$241,15,FALSE)</f>
        <v>0</v>
      </c>
      <c r="AR209" s="162"/>
      <c r="AS209" s="162"/>
      <c r="AT209" s="163"/>
      <c r="AU209" s="161">
        <f>VLOOKUP($AC209,'04'!$AC$8:$BH$253,19,FALSE)+VLOOKUP($AC209,'05'!$AC$8:$BH$229,19,FALSE)+VLOOKUP($AC209,'06'!$AC$8:$BP$241,19,FALSE)</f>
        <v>0</v>
      </c>
      <c r="AV209" s="162"/>
      <c r="AW209" s="162"/>
      <c r="AX209" s="163"/>
      <c r="AY209" s="161">
        <f>VLOOKUP($AC209,'04'!$AC$8:$BH$253,23,FALSE)+VLOOKUP($AC209,'05'!$AC$8:$BH$229,23,FALSE)+VLOOKUP($AC209,'06'!$AC$8:$BP$241,23,FALSE)</f>
        <v>0</v>
      </c>
      <c r="AZ209" s="162"/>
      <c r="BA209" s="162"/>
      <c r="BB209" s="163"/>
      <c r="BC209" s="161">
        <f>VLOOKUP($AC209,'04'!$AC$8:$BH$253,27,FALSE)+VLOOKUP($AC209,'05'!$AC$8:$BH$229,27,FALSE)+VLOOKUP($AC209,'06'!$AC$8:$BP$241,27,FALSE)</f>
        <v>0</v>
      </c>
      <c r="BD209" s="162"/>
      <c r="BE209" s="162"/>
      <c r="BF209" s="163"/>
      <c r="BG209" s="164">
        <f t="shared" si="56"/>
        <v>0</v>
      </c>
      <c r="BH209" s="165"/>
    </row>
    <row r="210" spans="1:60" ht="20.100000000000001" customHeight="1" x14ac:dyDescent="0.2">
      <c r="A210" s="173" t="s">
        <v>752</v>
      </c>
      <c r="B210" s="174"/>
      <c r="C210" s="190" t="s">
        <v>688</v>
      </c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2"/>
      <c r="AC210" s="178" t="s">
        <v>399</v>
      </c>
      <c r="AD210" s="179"/>
      <c r="AE210" s="161">
        <f>VLOOKUP($AC210,'04'!$AC$8:$BH$253,3,FALSE)+VLOOKUP($AC210,'05'!$AC$8:$BH$229,3,FALSE)+VLOOKUP($AC210,'06'!$AC$8:$BP$241,3,FALSE)</f>
        <v>0</v>
      </c>
      <c r="AF210" s="162"/>
      <c r="AG210" s="162"/>
      <c r="AH210" s="163"/>
      <c r="AI210" s="161">
        <f>VLOOKUP($AC210,'04'!$AC$8:$BH$253,7,FALSE)+VLOOKUP($AC210,'05'!$AC$8:$BH$229,7,FALSE)+VLOOKUP($AC210,'06'!$AC$8:$BP$241,7,FALSE)</f>
        <v>0</v>
      </c>
      <c r="AJ210" s="162"/>
      <c r="AK210" s="162"/>
      <c r="AL210" s="163"/>
      <c r="AM210" s="161">
        <f>VLOOKUP($AC210,'04'!$AC$8:$BH$253,11,FALSE)+VLOOKUP($AC210,'05'!$AC$8:$BH$229,11,FALSE)+VLOOKUP($AC210,'06'!$AC$8:$BP$241,11,FALSE)</f>
        <v>0</v>
      </c>
      <c r="AN210" s="162"/>
      <c r="AO210" s="162"/>
      <c r="AP210" s="163"/>
      <c r="AQ210" s="161">
        <f>VLOOKUP($AC210,'04'!$AC$8:$BH$253,15,FALSE)+VLOOKUP($AC210,'05'!$AC$8:$BH$229,15,FALSE)+VLOOKUP($AC210,'06'!$AC$8:$BP$241,15,FALSE)</f>
        <v>0</v>
      </c>
      <c r="AR210" s="162"/>
      <c r="AS210" s="162"/>
      <c r="AT210" s="163"/>
      <c r="AU210" s="161">
        <f>VLOOKUP($AC210,'04'!$AC$8:$BH$253,19,FALSE)+VLOOKUP($AC210,'05'!$AC$8:$BH$229,19,FALSE)+VLOOKUP($AC210,'06'!$AC$8:$BP$241,19,FALSE)</f>
        <v>0</v>
      </c>
      <c r="AV210" s="162"/>
      <c r="AW210" s="162"/>
      <c r="AX210" s="163"/>
      <c r="AY210" s="161">
        <f>VLOOKUP($AC210,'04'!$AC$8:$BH$253,23,FALSE)+VLOOKUP($AC210,'05'!$AC$8:$BH$229,23,FALSE)+VLOOKUP($AC210,'06'!$AC$8:$BP$241,23,FALSE)</f>
        <v>0</v>
      </c>
      <c r="AZ210" s="162"/>
      <c r="BA210" s="162"/>
      <c r="BB210" s="163"/>
      <c r="BC210" s="161">
        <f>VLOOKUP($AC210,'04'!$AC$8:$BH$253,27,FALSE)+VLOOKUP($AC210,'05'!$AC$8:$BH$229,27,FALSE)+VLOOKUP($AC210,'06'!$AC$8:$BP$241,27,FALSE)</f>
        <v>0</v>
      </c>
      <c r="BD210" s="162"/>
      <c r="BE210" s="162"/>
      <c r="BF210" s="163"/>
      <c r="BG210" s="164" t="str">
        <f t="shared" si="56"/>
        <v>n.é.</v>
      </c>
      <c r="BH210" s="165"/>
    </row>
    <row r="211" spans="1:60" ht="20.100000000000001" customHeight="1" x14ac:dyDescent="0.2">
      <c r="A211" s="173" t="s">
        <v>753</v>
      </c>
      <c r="B211" s="174"/>
      <c r="C211" s="190" t="s">
        <v>400</v>
      </c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2"/>
      <c r="AC211" s="178" t="s">
        <v>401</v>
      </c>
      <c r="AD211" s="179"/>
      <c r="AE211" s="161">
        <f>VLOOKUP($AC211,'04'!$AC$8:$BH$253,3,FALSE)+VLOOKUP($AC211,'05'!$AC$8:$BH$229,3,FALSE)+VLOOKUP($AC211,'06'!$AC$8:$BP$241,3,FALSE)</f>
        <v>0</v>
      </c>
      <c r="AF211" s="162"/>
      <c r="AG211" s="162"/>
      <c r="AH211" s="163"/>
      <c r="AI211" s="161">
        <f>VLOOKUP($AC211,'04'!$AC$8:$BH$253,7,FALSE)+VLOOKUP($AC211,'05'!$AC$8:$BH$229,7,FALSE)+VLOOKUP($AC211,'06'!$AC$8:$BP$241,7,FALSE)</f>
        <v>0</v>
      </c>
      <c r="AJ211" s="162"/>
      <c r="AK211" s="162"/>
      <c r="AL211" s="163"/>
      <c r="AM211" s="161">
        <f>VLOOKUP($AC211,'04'!$AC$8:$BH$253,11,FALSE)+VLOOKUP($AC211,'05'!$AC$8:$BH$229,11,FALSE)+VLOOKUP($AC211,'06'!$AC$8:$BP$241,11,FALSE)</f>
        <v>0</v>
      </c>
      <c r="AN211" s="162"/>
      <c r="AO211" s="162"/>
      <c r="AP211" s="163"/>
      <c r="AQ211" s="161">
        <f>VLOOKUP($AC211,'04'!$AC$8:$BH$253,15,FALSE)+VLOOKUP($AC211,'05'!$AC$8:$BH$229,15,FALSE)+VLOOKUP($AC211,'06'!$AC$8:$BP$241,15,FALSE)</f>
        <v>0</v>
      </c>
      <c r="AR211" s="162"/>
      <c r="AS211" s="162"/>
      <c r="AT211" s="163"/>
      <c r="AU211" s="161">
        <f>VLOOKUP($AC211,'04'!$AC$8:$BH$253,19,FALSE)+VLOOKUP($AC211,'05'!$AC$8:$BH$229,19,FALSE)+VLOOKUP($AC211,'06'!$AC$8:$BP$241,19,FALSE)</f>
        <v>0</v>
      </c>
      <c r="AV211" s="162"/>
      <c r="AW211" s="162"/>
      <c r="AX211" s="163"/>
      <c r="AY211" s="161">
        <f>VLOOKUP($AC211,'04'!$AC$8:$BH$253,23,FALSE)+VLOOKUP($AC211,'05'!$AC$8:$BH$229,23,FALSE)+VLOOKUP($AC211,'06'!$AC$8:$BP$241,23,FALSE)</f>
        <v>0</v>
      </c>
      <c r="AZ211" s="162"/>
      <c r="BA211" s="162"/>
      <c r="BB211" s="163"/>
      <c r="BC211" s="161">
        <f>VLOOKUP($AC211,'04'!$AC$8:$BH$253,27,FALSE)+VLOOKUP($AC211,'05'!$AC$8:$BH$229,27,FALSE)+VLOOKUP($AC211,'06'!$AC$8:$BP$241,27,FALSE)</f>
        <v>0</v>
      </c>
      <c r="BD211" s="162"/>
      <c r="BE211" s="162"/>
      <c r="BF211" s="163"/>
      <c r="BG211" s="164" t="str">
        <f t="shared" si="56"/>
        <v>n.é.</v>
      </c>
      <c r="BH211" s="165"/>
    </row>
    <row r="212" spans="1:60" ht="20.100000000000001" customHeight="1" x14ac:dyDescent="0.2">
      <c r="A212" s="173" t="s">
        <v>754</v>
      </c>
      <c r="B212" s="174"/>
      <c r="C212" s="190" t="s">
        <v>402</v>
      </c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2"/>
      <c r="AC212" s="178" t="s">
        <v>403</v>
      </c>
      <c r="AD212" s="179"/>
      <c r="AE212" s="161">
        <f>VLOOKUP($AC212,'04'!$AC$8:$BH$253,3,FALSE)+VLOOKUP($AC212,'05'!$AC$8:$BH$229,3,FALSE)+VLOOKUP($AC212,'06'!$AC$8:$BP$241,3,FALSE)</f>
        <v>0</v>
      </c>
      <c r="AF212" s="162"/>
      <c r="AG212" s="162"/>
      <c r="AH212" s="163"/>
      <c r="AI212" s="161">
        <f>VLOOKUP($AC212,'04'!$AC$8:$BH$253,7,FALSE)+VLOOKUP($AC212,'05'!$AC$8:$BH$229,7,FALSE)+VLOOKUP($AC212,'06'!$AC$8:$BP$241,7,FALSE)</f>
        <v>0</v>
      </c>
      <c r="AJ212" s="162"/>
      <c r="AK212" s="162"/>
      <c r="AL212" s="163"/>
      <c r="AM212" s="161">
        <f>VLOOKUP($AC212,'04'!$AC$8:$BH$253,11,FALSE)+VLOOKUP($AC212,'05'!$AC$8:$BH$229,11,FALSE)+VLOOKUP($AC212,'06'!$AC$8:$BP$241,11,FALSE)</f>
        <v>0</v>
      </c>
      <c r="AN212" s="162"/>
      <c r="AO212" s="162"/>
      <c r="AP212" s="163"/>
      <c r="AQ212" s="161">
        <f>VLOOKUP($AC212,'04'!$AC$8:$BH$253,15,FALSE)+VLOOKUP($AC212,'05'!$AC$8:$BH$229,15,FALSE)+VLOOKUP($AC212,'06'!$AC$8:$BP$241,15,FALSE)</f>
        <v>0</v>
      </c>
      <c r="AR212" s="162"/>
      <c r="AS212" s="162"/>
      <c r="AT212" s="163"/>
      <c r="AU212" s="161">
        <f>VLOOKUP($AC212,'04'!$AC$8:$BH$253,19,FALSE)+VLOOKUP($AC212,'05'!$AC$8:$BH$229,19,FALSE)+VLOOKUP($AC212,'06'!$AC$8:$BP$241,19,FALSE)</f>
        <v>0</v>
      </c>
      <c r="AV212" s="162"/>
      <c r="AW212" s="162"/>
      <c r="AX212" s="163"/>
      <c r="AY212" s="161">
        <f>VLOOKUP($AC212,'04'!$AC$8:$BH$253,23,FALSE)+VLOOKUP($AC212,'05'!$AC$8:$BH$229,23,FALSE)+VLOOKUP($AC212,'06'!$AC$8:$BP$241,23,FALSE)</f>
        <v>0</v>
      </c>
      <c r="AZ212" s="162"/>
      <c r="BA212" s="162"/>
      <c r="BB212" s="163"/>
      <c r="BC212" s="161">
        <f>VLOOKUP($AC212,'04'!$AC$8:$BH$253,27,FALSE)+VLOOKUP($AC212,'05'!$AC$8:$BH$229,27,FALSE)+VLOOKUP($AC212,'06'!$AC$8:$BP$241,27,FALSE)</f>
        <v>0</v>
      </c>
      <c r="BD212" s="162"/>
      <c r="BE212" s="162"/>
      <c r="BF212" s="163"/>
      <c r="BG212" s="164" t="str">
        <f t="shared" si="56"/>
        <v>n.é.</v>
      </c>
      <c r="BH212" s="165"/>
    </row>
    <row r="213" spans="1:60" ht="20.100000000000001" customHeight="1" x14ac:dyDescent="0.2">
      <c r="A213" s="173" t="s">
        <v>755</v>
      </c>
      <c r="B213" s="174"/>
      <c r="C213" s="190" t="s">
        <v>691</v>
      </c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2"/>
      <c r="AC213" s="178" t="s">
        <v>692</v>
      </c>
      <c r="AD213" s="179"/>
      <c r="AE213" s="161">
        <f>VLOOKUP($AC213,'04'!$AC$8:$BH$253,3,FALSE)+VLOOKUP($AC213,'05'!$AC$8:$BH$229,3,FALSE)+VLOOKUP($AC213,'06'!$AC$8:$BP$241,3,FALSE)</f>
        <v>0</v>
      </c>
      <c r="AF213" s="162"/>
      <c r="AG213" s="162"/>
      <c r="AH213" s="163"/>
      <c r="AI213" s="161">
        <f>VLOOKUP($AC213,'04'!$AC$8:$BH$253,7,FALSE)+VLOOKUP($AC213,'05'!$AC$8:$BH$229,7,FALSE)+VLOOKUP($AC213,'06'!$AC$8:$BP$241,7,FALSE)</f>
        <v>0</v>
      </c>
      <c r="AJ213" s="162"/>
      <c r="AK213" s="162"/>
      <c r="AL213" s="163"/>
      <c r="AM213" s="161">
        <f>VLOOKUP($AC213,'04'!$AC$8:$BH$253,11,FALSE)+VLOOKUP($AC213,'05'!$AC$8:$BH$229,11,FALSE)+VLOOKUP($AC213,'06'!$AC$8:$BP$241,11,FALSE)</f>
        <v>0</v>
      </c>
      <c r="AN213" s="162"/>
      <c r="AO213" s="162"/>
      <c r="AP213" s="163"/>
      <c r="AQ213" s="161">
        <f>VLOOKUP($AC213,'04'!$AC$8:$BH$253,15,FALSE)+VLOOKUP($AC213,'05'!$AC$8:$BH$229,15,FALSE)+VLOOKUP($AC213,'06'!$AC$8:$BP$241,15,FALSE)</f>
        <v>0</v>
      </c>
      <c r="AR213" s="162"/>
      <c r="AS213" s="162"/>
      <c r="AT213" s="163"/>
      <c r="AU213" s="161">
        <f>VLOOKUP($AC213,'04'!$AC$8:$BH$253,19,FALSE)+VLOOKUP($AC213,'05'!$AC$8:$BH$229,19,FALSE)+VLOOKUP($AC213,'06'!$AC$8:$BP$241,19,FALSE)</f>
        <v>0</v>
      </c>
      <c r="AV213" s="162"/>
      <c r="AW213" s="162"/>
      <c r="AX213" s="163"/>
      <c r="AY213" s="161">
        <f>VLOOKUP($AC213,'04'!$AC$8:$BH$253,23,FALSE)+VLOOKUP($AC213,'05'!$AC$8:$BH$229,23,FALSE)+VLOOKUP($AC213,'06'!$AC$8:$BP$241,23,FALSE)</f>
        <v>0</v>
      </c>
      <c r="AZ213" s="162"/>
      <c r="BA213" s="162"/>
      <c r="BB213" s="163"/>
      <c r="BC213" s="161">
        <f>VLOOKUP($AC213,'04'!$AC$8:$BH$253,27,FALSE)+VLOOKUP($AC213,'05'!$AC$8:$BH$229,27,FALSE)+VLOOKUP($AC213,'06'!$AC$8:$BP$241,27,FALSE)</f>
        <v>0</v>
      </c>
      <c r="BD213" s="162"/>
      <c r="BE213" s="162"/>
      <c r="BF213" s="163"/>
      <c r="BG213" s="164" t="str">
        <f t="shared" si="56"/>
        <v>n.é.</v>
      </c>
      <c r="BH213" s="165"/>
    </row>
    <row r="214" spans="1:60" ht="20.100000000000001" customHeight="1" x14ac:dyDescent="0.2">
      <c r="A214" s="173" t="s">
        <v>756</v>
      </c>
      <c r="B214" s="174"/>
      <c r="C214" s="190" t="s">
        <v>690</v>
      </c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2"/>
      <c r="AC214" s="178" t="s">
        <v>693</v>
      </c>
      <c r="AD214" s="179"/>
      <c r="AE214" s="161">
        <f>VLOOKUP($AC214,'04'!$AC$8:$BH$253,3,FALSE)+VLOOKUP($AC214,'05'!$AC$8:$BH$229,3,FALSE)+VLOOKUP($AC214,'06'!$AC$8:$BP$241,3,FALSE)</f>
        <v>0</v>
      </c>
      <c r="AF214" s="162"/>
      <c r="AG214" s="162"/>
      <c r="AH214" s="163"/>
      <c r="AI214" s="161">
        <f>VLOOKUP($AC214,'04'!$AC$8:$BH$253,7,FALSE)+VLOOKUP($AC214,'05'!$AC$8:$BH$229,7,FALSE)+VLOOKUP($AC214,'06'!$AC$8:$BP$241,7,FALSE)</f>
        <v>0</v>
      </c>
      <c r="AJ214" s="162"/>
      <c r="AK214" s="162"/>
      <c r="AL214" s="163"/>
      <c r="AM214" s="161">
        <f>VLOOKUP($AC214,'04'!$AC$8:$BH$253,11,FALSE)+VLOOKUP($AC214,'05'!$AC$8:$BH$229,11,FALSE)+VLOOKUP($AC214,'06'!$AC$8:$BP$241,11,FALSE)</f>
        <v>0</v>
      </c>
      <c r="AN214" s="162"/>
      <c r="AO214" s="162"/>
      <c r="AP214" s="163"/>
      <c r="AQ214" s="161">
        <f>VLOOKUP($AC214,'04'!$AC$8:$BH$253,15,FALSE)+VLOOKUP($AC214,'05'!$AC$8:$BH$229,15,FALSE)+VLOOKUP($AC214,'06'!$AC$8:$BP$241,15,FALSE)</f>
        <v>0</v>
      </c>
      <c r="AR214" s="162"/>
      <c r="AS214" s="162"/>
      <c r="AT214" s="163"/>
      <c r="AU214" s="161">
        <f>VLOOKUP($AC214,'04'!$AC$8:$BH$253,19,FALSE)+VLOOKUP($AC214,'05'!$AC$8:$BH$229,19,FALSE)+VLOOKUP($AC214,'06'!$AC$8:$BP$241,19,FALSE)</f>
        <v>0</v>
      </c>
      <c r="AV214" s="162"/>
      <c r="AW214" s="162"/>
      <c r="AX214" s="163"/>
      <c r="AY214" s="161">
        <f>VLOOKUP($AC214,'04'!$AC$8:$BH$253,23,FALSE)+VLOOKUP($AC214,'05'!$AC$8:$BH$229,23,FALSE)+VLOOKUP($AC214,'06'!$AC$8:$BP$241,23,FALSE)</f>
        <v>0</v>
      </c>
      <c r="AZ214" s="162"/>
      <c r="BA214" s="162"/>
      <c r="BB214" s="163"/>
      <c r="BC214" s="161">
        <f>VLOOKUP($AC214,'04'!$AC$8:$BH$253,27,FALSE)+VLOOKUP($AC214,'05'!$AC$8:$BH$229,27,FALSE)+VLOOKUP($AC214,'06'!$AC$8:$BP$241,27,FALSE)</f>
        <v>0</v>
      </c>
      <c r="BD214" s="162"/>
      <c r="BE214" s="162"/>
      <c r="BF214" s="163"/>
      <c r="BG214" s="164" t="str">
        <f t="shared" si="56"/>
        <v>n.é.</v>
      </c>
      <c r="BH214" s="165"/>
    </row>
    <row r="215" spans="1:60" s="2" customFormat="1" ht="20.100000000000001" customHeight="1" x14ac:dyDescent="0.2">
      <c r="A215" s="183" t="s">
        <v>757</v>
      </c>
      <c r="B215" s="184"/>
      <c r="C215" s="185" t="s">
        <v>775</v>
      </c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7"/>
      <c r="AC215" s="188" t="s">
        <v>689</v>
      </c>
      <c r="AD215" s="189"/>
      <c r="AE215" s="180">
        <f>SUM(AE213:AH214)</f>
        <v>0</v>
      </c>
      <c r="AF215" s="180"/>
      <c r="AG215" s="180"/>
      <c r="AH215" s="180"/>
      <c r="AI215" s="180">
        <f>SUM(AI213:AL214)</f>
        <v>0</v>
      </c>
      <c r="AJ215" s="180"/>
      <c r="AK215" s="180"/>
      <c r="AL215" s="180"/>
      <c r="AM215" s="180">
        <f t="shared" ref="AM215" si="92">SUM(AM213:AP214)</f>
        <v>0</v>
      </c>
      <c r="AN215" s="180"/>
      <c r="AO215" s="180"/>
      <c r="AP215" s="180"/>
      <c r="AQ215" s="180">
        <f t="shared" ref="AQ215" si="93">SUM(AQ213:AT214)</f>
        <v>0</v>
      </c>
      <c r="AR215" s="180"/>
      <c r="AS215" s="180"/>
      <c r="AT215" s="180"/>
      <c r="AU215" s="180">
        <f t="shared" ref="AU215" si="94">SUM(AU213:AX214)</f>
        <v>0</v>
      </c>
      <c r="AV215" s="180"/>
      <c r="AW215" s="180"/>
      <c r="AX215" s="180"/>
      <c r="AY215" s="180">
        <f t="shared" ref="AY215" si="95">SUM(AY213:BB214)</f>
        <v>0</v>
      </c>
      <c r="AZ215" s="180"/>
      <c r="BA215" s="180"/>
      <c r="BB215" s="180"/>
      <c r="BC215" s="180">
        <f t="shared" ref="BC215" si="96">SUM(BC213:BF214)</f>
        <v>0</v>
      </c>
      <c r="BD215" s="180"/>
      <c r="BE215" s="180"/>
      <c r="BF215" s="180"/>
      <c r="BG215" s="164" t="str">
        <f t="shared" si="56"/>
        <v>n.é.</v>
      </c>
      <c r="BH215" s="165"/>
    </row>
    <row r="216" spans="1:60" ht="20.100000000000001" customHeight="1" x14ac:dyDescent="0.2">
      <c r="A216" s="183" t="s">
        <v>758</v>
      </c>
      <c r="B216" s="184"/>
      <c r="C216" s="185" t="s">
        <v>776</v>
      </c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7"/>
      <c r="AC216" s="188" t="s">
        <v>404</v>
      </c>
      <c r="AD216" s="189"/>
      <c r="AE216" s="180">
        <f>AE200+SUM(AE206:AH212)+AE215</f>
        <v>65779868</v>
      </c>
      <c r="AF216" s="180"/>
      <c r="AG216" s="180"/>
      <c r="AH216" s="180"/>
      <c r="AI216" s="180">
        <f>AI200+SUM(AI206:AL212)+AI215</f>
        <v>67090446</v>
      </c>
      <c r="AJ216" s="180"/>
      <c r="AK216" s="180"/>
      <c r="AL216" s="180"/>
      <c r="AM216" s="180">
        <f t="shared" ref="AM216" si="97">AM200+SUM(AM206:AP212)+AM215</f>
        <v>0</v>
      </c>
      <c r="AN216" s="180"/>
      <c r="AO216" s="180"/>
      <c r="AP216" s="180"/>
      <c r="AQ216" s="180">
        <f t="shared" ref="AQ216" si="98">AQ200+SUM(AQ206:AT212)+AQ215</f>
        <v>0</v>
      </c>
      <c r="AR216" s="180"/>
      <c r="AS216" s="180"/>
      <c r="AT216" s="180"/>
      <c r="AU216" s="180">
        <f t="shared" ref="AU216" si="99">AU200+SUM(AU206:AX212)+AU215</f>
        <v>0</v>
      </c>
      <c r="AV216" s="180"/>
      <c r="AW216" s="180"/>
      <c r="AX216" s="180"/>
      <c r="AY216" s="180">
        <f t="shared" ref="AY216" si="100">AY200+SUM(AY206:BB212)+AY215</f>
        <v>0</v>
      </c>
      <c r="AZ216" s="180"/>
      <c r="BA216" s="180"/>
      <c r="BB216" s="180"/>
      <c r="BC216" s="180">
        <f t="shared" ref="BC216" si="101">BC200+SUM(BC206:BF212)+BC215</f>
        <v>0</v>
      </c>
      <c r="BD216" s="180"/>
      <c r="BE216" s="180"/>
      <c r="BF216" s="180"/>
      <c r="BG216" s="181">
        <f t="shared" si="56"/>
        <v>0</v>
      </c>
      <c r="BH216" s="182"/>
    </row>
    <row r="217" spans="1:60" ht="20.100000000000001" customHeight="1" x14ac:dyDescent="0.2">
      <c r="A217" s="173" t="s">
        <v>759</v>
      </c>
      <c r="B217" s="174"/>
      <c r="C217" s="190" t="s">
        <v>405</v>
      </c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2"/>
      <c r="AC217" s="178" t="s">
        <v>406</v>
      </c>
      <c r="AD217" s="179"/>
      <c r="AE217" s="161">
        <f>VLOOKUP($AC217,'04'!$AC$8:$BH$253,3,FALSE)+VLOOKUP($AC217,'05'!$AC$8:$BH$229,3,FALSE)+VLOOKUP($AC217,'06'!$AC$8:$BP$241,3,FALSE)</f>
        <v>0</v>
      </c>
      <c r="AF217" s="162"/>
      <c r="AG217" s="162"/>
      <c r="AH217" s="163"/>
      <c r="AI217" s="161">
        <f>VLOOKUP($AC217,'04'!$AC$8:$BH$253,7,FALSE)+VLOOKUP($AC217,'05'!$AC$8:$BH$229,7,FALSE)+VLOOKUP($AC217,'06'!$AC$8:$BP$241,7,FALSE)</f>
        <v>0</v>
      </c>
      <c r="AJ217" s="162"/>
      <c r="AK217" s="162"/>
      <c r="AL217" s="163"/>
      <c r="AM217" s="161">
        <f>VLOOKUP($AC217,'04'!$AC$8:$BH$253,11,FALSE)+VLOOKUP($AC217,'05'!$AC$8:$BH$229,11,FALSE)+VLOOKUP($AC217,'06'!$AC$8:$BP$241,11,FALSE)</f>
        <v>0</v>
      </c>
      <c r="AN217" s="162"/>
      <c r="AO217" s="162"/>
      <c r="AP217" s="163"/>
      <c r="AQ217" s="161">
        <f>VLOOKUP($AC217,'04'!$AC$8:$BH$253,15,FALSE)+VLOOKUP($AC217,'05'!$AC$8:$BH$229,15,FALSE)+VLOOKUP($AC217,'06'!$AC$8:$BP$241,15,FALSE)</f>
        <v>0</v>
      </c>
      <c r="AR217" s="162"/>
      <c r="AS217" s="162"/>
      <c r="AT217" s="163"/>
      <c r="AU217" s="161">
        <f>VLOOKUP($AC217,'04'!$AC$8:$BH$253,19,FALSE)+VLOOKUP($AC217,'05'!$AC$8:$BH$229,19,FALSE)+VLOOKUP($AC217,'06'!$AC$8:$BP$241,19,FALSE)</f>
        <v>0</v>
      </c>
      <c r="AV217" s="162"/>
      <c r="AW217" s="162"/>
      <c r="AX217" s="163"/>
      <c r="AY217" s="161">
        <f>VLOOKUP($AC217,'04'!$AC$8:$BH$253,23,FALSE)+VLOOKUP($AC217,'05'!$AC$8:$BH$229,23,FALSE)+VLOOKUP($AC217,'06'!$AC$8:$BP$241,23,FALSE)</f>
        <v>0</v>
      </c>
      <c r="AZ217" s="162"/>
      <c r="BA217" s="162"/>
      <c r="BB217" s="163"/>
      <c r="BC217" s="161">
        <f>VLOOKUP($AC217,'04'!$AC$8:$BH$253,27,FALSE)+VLOOKUP($AC217,'05'!$AC$8:$BH$229,27,FALSE)+VLOOKUP($AC217,'06'!$AC$8:$BP$241,27,FALSE)</f>
        <v>0</v>
      </c>
      <c r="BD217" s="162"/>
      <c r="BE217" s="162"/>
      <c r="BF217" s="163"/>
      <c r="BG217" s="164" t="str">
        <f t="shared" si="56"/>
        <v>n.é.</v>
      </c>
      <c r="BH217" s="165"/>
    </row>
    <row r="218" spans="1:60" ht="20.100000000000001" customHeight="1" x14ac:dyDescent="0.2">
      <c r="A218" s="173" t="s">
        <v>760</v>
      </c>
      <c r="B218" s="174"/>
      <c r="C218" s="175" t="s">
        <v>407</v>
      </c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7"/>
      <c r="AC218" s="178" t="s">
        <v>408</v>
      </c>
      <c r="AD218" s="179"/>
      <c r="AE218" s="161">
        <f>VLOOKUP($AC218,'04'!$AC$8:$BH$253,3,FALSE)+VLOOKUP($AC218,'05'!$AC$8:$BH$229,3,FALSE)+VLOOKUP($AC218,'06'!$AC$8:$BP$241,3,FALSE)</f>
        <v>0</v>
      </c>
      <c r="AF218" s="162"/>
      <c r="AG218" s="162"/>
      <c r="AH218" s="163"/>
      <c r="AI218" s="161">
        <f>VLOOKUP($AC218,'04'!$AC$8:$BH$253,7,FALSE)+VLOOKUP($AC218,'05'!$AC$8:$BH$229,7,FALSE)+VLOOKUP($AC218,'06'!$AC$8:$BP$241,7,FALSE)</f>
        <v>0</v>
      </c>
      <c r="AJ218" s="162"/>
      <c r="AK218" s="162"/>
      <c r="AL218" s="163"/>
      <c r="AM218" s="161">
        <f>VLOOKUP($AC218,'04'!$AC$8:$BH$253,11,FALSE)+VLOOKUP($AC218,'05'!$AC$8:$BH$229,11,FALSE)+VLOOKUP($AC218,'06'!$AC$8:$BP$241,11,FALSE)</f>
        <v>0</v>
      </c>
      <c r="AN218" s="162"/>
      <c r="AO218" s="162"/>
      <c r="AP218" s="163"/>
      <c r="AQ218" s="161">
        <f>VLOOKUP($AC218,'04'!$AC$8:$BH$253,15,FALSE)+VLOOKUP($AC218,'05'!$AC$8:$BH$229,15,FALSE)+VLOOKUP($AC218,'06'!$AC$8:$BP$241,15,FALSE)</f>
        <v>0</v>
      </c>
      <c r="AR218" s="162"/>
      <c r="AS218" s="162"/>
      <c r="AT218" s="163"/>
      <c r="AU218" s="161">
        <f>VLOOKUP($AC218,'04'!$AC$8:$BH$253,19,FALSE)+VLOOKUP($AC218,'05'!$AC$8:$BH$229,19,FALSE)+VLOOKUP($AC218,'06'!$AC$8:$BP$241,19,FALSE)</f>
        <v>0</v>
      </c>
      <c r="AV218" s="162"/>
      <c r="AW218" s="162"/>
      <c r="AX218" s="163"/>
      <c r="AY218" s="161">
        <f>VLOOKUP($AC218,'04'!$AC$8:$BH$253,23,FALSE)+VLOOKUP($AC218,'05'!$AC$8:$BH$229,23,FALSE)+VLOOKUP($AC218,'06'!$AC$8:$BP$241,23,FALSE)</f>
        <v>0</v>
      </c>
      <c r="AZ218" s="162"/>
      <c r="BA218" s="162"/>
      <c r="BB218" s="163"/>
      <c r="BC218" s="161">
        <f>VLOOKUP($AC218,'04'!$AC$8:$BH$253,27,FALSE)+VLOOKUP($AC218,'05'!$AC$8:$BH$229,27,FALSE)+VLOOKUP($AC218,'06'!$AC$8:$BP$241,27,FALSE)</f>
        <v>0</v>
      </c>
      <c r="BD218" s="162"/>
      <c r="BE218" s="162"/>
      <c r="BF218" s="163"/>
      <c r="BG218" s="164" t="str">
        <f t="shared" si="56"/>
        <v>n.é.</v>
      </c>
      <c r="BH218" s="165"/>
    </row>
    <row r="219" spans="1:60" ht="20.100000000000001" customHeight="1" x14ac:dyDescent="0.2">
      <c r="A219" s="173" t="s">
        <v>761</v>
      </c>
      <c r="B219" s="174"/>
      <c r="C219" s="190" t="s">
        <v>409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2"/>
      <c r="AC219" s="178" t="s">
        <v>410</v>
      </c>
      <c r="AD219" s="179"/>
      <c r="AE219" s="161">
        <f>VLOOKUP($AC219,'04'!$AC$8:$BH$253,3,FALSE)+VLOOKUP($AC219,'05'!$AC$8:$BH$229,3,FALSE)+VLOOKUP($AC219,'06'!$AC$8:$BP$241,3,FALSE)</f>
        <v>0</v>
      </c>
      <c r="AF219" s="162"/>
      <c r="AG219" s="162"/>
      <c r="AH219" s="163"/>
      <c r="AI219" s="161">
        <f>VLOOKUP($AC219,'04'!$AC$8:$BH$253,7,FALSE)+VLOOKUP($AC219,'05'!$AC$8:$BH$229,7,FALSE)+VLOOKUP($AC219,'06'!$AC$8:$BP$241,7,FALSE)</f>
        <v>0</v>
      </c>
      <c r="AJ219" s="162"/>
      <c r="AK219" s="162"/>
      <c r="AL219" s="163"/>
      <c r="AM219" s="161">
        <f>VLOOKUP($AC219,'04'!$AC$8:$BH$253,11,FALSE)+VLOOKUP($AC219,'05'!$AC$8:$BH$229,11,FALSE)+VLOOKUP($AC219,'06'!$AC$8:$BP$241,11,FALSE)</f>
        <v>0</v>
      </c>
      <c r="AN219" s="162"/>
      <c r="AO219" s="162"/>
      <c r="AP219" s="163"/>
      <c r="AQ219" s="161">
        <f>VLOOKUP($AC219,'04'!$AC$8:$BH$253,15,FALSE)+VLOOKUP($AC219,'05'!$AC$8:$BH$229,15,FALSE)+VLOOKUP($AC219,'06'!$AC$8:$BP$241,15,FALSE)</f>
        <v>0</v>
      </c>
      <c r="AR219" s="162"/>
      <c r="AS219" s="162"/>
      <c r="AT219" s="163"/>
      <c r="AU219" s="161">
        <f>VLOOKUP($AC219,'04'!$AC$8:$BH$253,19,FALSE)+VLOOKUP($AC219,'05'!$AC$8:$BH$229,19,FALSE)+VLOOKUP($AC219,'06'!$AC$8:$BP$241,19,FALSE)</f>
        <v>0</v>
      </c>
      <c r="AV219" s="162"/>
      <c r="AW219" s="162"/>
      <c r="AX219" s="163"/>
      <c r="AY219" s="161">
        <f>VLOOKUP($AC219,'04'!$AC$8:$BH$253,23,FALSE)+VLOOKUP($AC219,'05'!$AC$8:$BH$229,23,FALSE)+VLOOKUP($AC219,'06'!$AC$8:$BP$241,23,FALSE)</f>
        <v>0</v>
      </c>
      <c r="AZ219" s="162"/>
      <c r="BA219" s="162"/>
      <c r="BB219" s="163"/>
      <c r="BC219" s="161">
        <f>VLOOKUP($AC219,'04'!$AC$8:$BH$253,27,FALSE)+VLOOKUP($AC219,'05'!$AC$8:$BH$229,27,FALSE)+VLOOKUP($AC219,'06'!$AC$8:$BP$241,27,FALSE)</f>
        <v>0</v>
      </c>
      <c r="BD219" s="162"/>
      <c r="BE219" s="162"/>
      <c r="BF219" s="163"/>
      <c r="BG219" s="164" t="str">
        <f t="shared" si="56"/>
        <v>n.é.</v>
      </c>
      <c r="BH219" s="165"/>
    </row>
    <row r="220" spans="1:60" ht="20.100000000000001" customHeight="1" x14ac:dyDescent="0.2">
      <c r="A220" s="173" t="s">
        <v>762</v>
      </c>
      <c r="B220" s="174"/>
      <c r="C220" s="190" t="s">
        <v>696</v>
      </c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2"/>
      <c r="AC220" s="178" t="s">
        <v>411</v>
      </c>
      <c r="AD220" s="179"/>
      <c r="AE220" s="161">
        <f>VLOOKUP($AC220,'04'!$AC$8:$BH$253,3,FALSE)+VLOOKUP($AC220,'05'!$AC$8:$BH$229,3,FALSE)+VLOOKUP($AC220,'06'!$AC$8:$BP$241,3,FALSE)</f>
        <v>0</v>
      </c>
      <c r="AF220" s="162"/>
      <c r="AG220" s="162"/>
      <c r="AH220" s="163"/>
      <c r="AI220" s="161">
        <f>VLOOKUP($AC220,'04'!$AC$8:$BH$253,7,FALSE)+VLOOKUP($AC220,'05'!$AC$8:$BH$229,7,FALSE)+VLOOKUP($AC220,'06'!$AC$8:$BP$241,7,FALSE)</f>
        <v>0</v>
      </c>
      <c r="AJ220" s="162"/>
      <c r="AK220" s="162"/>
      <c r="AL220" s="163"/>
      <c r="AM220" s="161">
        <f>VLOOKUP($AC220,'04'!$AC$8:$BH$253,11,FALSE)+VLOOKUP($AC220,'05'!$AC$8:$BH$229,11,FALSE)+VLOOKUP($AC220,'06'!$AC$8:$BP$241,11,FALSE)</f>
        <v>0</v>
      </c>
      <c r="AN220" s="162"/>
      <c r="AO220" s="162"/>
      <c r="AP220" s="163"/>
      <c r="AQ220" s="161">
        <f>VLOOKUP($AC220,'04'!$AC$8:$BH$253,15,FALSE)+VLOOKUP($AC220,'05'!$AC$8:$BH$229,15,FALSE)+VLOOKUP($AC220,'06'!$AC$8:$BP$241,15,FALSE)</f>
        <v>0</v>
      </c>
      <c r="AR220" s="162"/>
      <c r="AS220" s="162"/>
      <c r="AT220" s="163"/>
      <c r="AU220" s="161">
        <f>VLOOKUP($AC220,'04'!$AC$8:$BH$253,19,FALSE)+VLOOKUP($AC220,'05'!$AC$8:$BH$229,19,FALSE)+VLOOKUP($AC220,'06'!$AC$8:$BP$241,19,FALSE)</f>
        <v>0</v>
      </c>
      <c r="AV220" s="162"/>
      <c r="AW220" s="162"/>
      <c r="AX220" s="163"/>
      <c r="AY220" s="161">
        <f>VLOOKUP($AC220,'04'!$AC$8:$BH$253,23,FALSE)+VLOOKUP($AC220,'05'!$AC$8:$BH$229,23,FALSE)+VLOOKUP($AC220,'06'!$AC$8:$BP$241,23,FALSE)</f>
        <v>0</v>
      </c>
      <c r="AZ220" s="162"/>
      <c r="BA220" s="162"/>
      <c r="BB220" s="163"/>
      <c r="BC220" s="161">
        <f>VLOOKUP($AC220,'04'!$AC$8:$BH$253,27,FALSE)+VLOOKUP($AC220,'05'!$AC$8:$BH$229,27,FALSE)+VLOOKUP($AC220,'06'!$AC$8:$BP$241,27,FALSE)</f>
        <v>0</v>
      </c>
      <c r="BD220" s="162"/>
      <c r="BE220" s="162"/>
      <c r="BF220" s="163"/>
      <c r="BG220" s="164" t="str">
        <f t="shared" si="56"/>
        <v>n.é.</v>
      </c>
      <c r="BH220" s="165"/>
    </row>
    <row r="221" spans="1:60" ht="20.100000000000001" customHeight="1" x14ac:dyDescent="0.2">
      <c r="A221" s="173" t="s">
        <v>763</v>
      </c>
      <c r="B221" s="174"/>
      <c r="C221" s="190" t="s">
        <v>694</v>
      </c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2"/>
      <c r="AC221" s="178" t="s">
        <v>695</v>
      </c>
      <c r="AD221" s="179"/>
      <c r="AE221" s="161">
        <f>VLOOKUP($AC221,'04'!$AC$8:$BH$253,3,FALSE)+VLOOKUP($AC221,'05'!$AC$8:$BH$229,3,FALSE)+VLOOKUP($AC221,'06'!$AC$8:$BP$241,3,FALSE)</f>
        <v>0</v>
      </c>
      <c r="AF221" s="162"/>
      <c r="AG221" s="162"/>
      <c r="AH221" s="163"/>
      <c r="AI221" s="161">
        <f>VLOOKUP($AC221,'04'!$AC$8:$BH$253,7,FALSE)+VLOOKUP($AC221,'05'!$AC$8:$BH$229,7,FALSE)+VLOOKUP($AC221,'06'!$AC$8:$BP$241,7,FALSE)</f>
        <v>0</v>
      </c>
      <c r="AJ221" s="162"/>
      <c r="AK221" s="162"/>
      <c r="AL221" s="163"/>
      <c r="AM221" s="161">
        <f>VLOOKUP($AC221,'04'!$AC$8:$BH$253,11,FALSE)+VLOOKUP($AC221,'05'!$AC$8:$BH$229,11,FALSE)+VLOOKUP($AC221,'06'!$AC$8:$BP$241,11,FALSE)</f>
        <v>0</v>
      </c>
      <c r="AN221" s="162"/>
      <c r="AO221" s="162"/>
      <c r="AP221" s="163"/>
      <c r="AQ221" s="161">
        <f>VLOOKUP($AC221,'04'!$AC$8:$BH$253,15,FALSE)+VLOOKUP($AC221,'05'!$AC$8:$BH$229,15,FALSE)+VLOOKUP($AC221,'06'!$AC$8:$BP$241,15,FALSE)</f>
        <v>0</v>
      </c>
      <c r="AR221" s="162"/>
      <c r="AS221" s="162"/>
      <c r="AT221" s="163"/>
      <c r="AU221" s="161">
        <f>VLOOKUP($AC221,'04'!$AC$8:$BH$253,19,FALSE)+VLOOKUP($AC221,'05'!$AC$8:$BH$229,19,FALSE)+VLOOKUP($AC221,'06'!$AC$8:$BP$241,19,FALSE)</f>
        <v>0</v>
      </c>
      <c r="AV221" s="162"/>
      <c r="AW221" s="162"/>
      <c r="AX221" s="163"/>
      <c r="AY221" s="161">
        <f>VLOOKUP($AC221,'04'!$AC$8:$BH$253,23,FALSE)+VLOOKUP($AC221,'05'!$AC$8:$BH$229,23,FALSE)+VLOOKUP($AC221,'06'!$AC$8:$BP$241,23,FALSE)</f>
        <v>0</v>
      </c>
      <c r="AZ221" s="162"/>
      <c r="BA221" s="162"/>
      <c r="BB221" s="163"/>
      <c r="BC221" s="161">
        <f>VLOOKUP($AC221,'04'!$AC$8:$BH$253,27,FALSE)+VLOOKUP($AC221,'05'!$AC$8:$BH$229,27,FALSE)+VLOOKUP($AC221,'06'!$AC$8:$BP$241,27,FALSE)</f>
        <v>0</v>
      </c>
      <c r="BD221" s="162"/>
      <c r="BE221" s="162"/>
      <c r="BF221" s="163"/>
      <c r="BG221" s="164" t="str">
        <f t="shared" si="56"/>
        <v>n.é.</v>
      </c>
      <c r="BH221" s="165"/>
    </row>
    <row r="222" spans="1:60" s="2" customFormat="1" ht="20.100000000000001" customHeight="1" x14ac:dyDescent="0.2">
      <c r="A222" s="183" t="s">
        <v>764</v>
      </c>
      <c r="B222" s="184"/>
      <c r="C222" s="185" t="s">
        <v>777</v>
      </c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7"/>
      <c r="AC222" s="188" t="s">
        <v>412</v>
      </c>
      <c r="AD222" s="189"/>
      <c r="AE222" s="180">
        <f>SUM(AE217:AH221)</f>
        <v>0</v>
      </c>
      <c r="AF222" s="180"/>
      <c r="AG222" s="180"/>
      <c r="AH222" s="180"/>
      <c r="AI222" s="180">
        <f>SUM(AI217:AL221)</f>
        <v>0</v>
      </c>
      <c r="AJ222" s="180"/>
      <c r="AK222" s="180"/>
      <c r="AL222" s="180"/>
      <c r="AM222" s="180">
        <f t="shared" ref="AM222" si="102">SUM(AM217:AP221)</f>
        <v>0</v>
      </c>
      <c r="AN222" s="180"/>
      <c r="AO222" s="180"/>
      <c r="AP222" s="180"/>
      <c r="AQ222" s="180">
        <f t="shared" ref="AQ222" si="103">SUM(AQ217:AT221)</f>
        <v>0</v>
      </c>
      <c r="AR222" s="180"/>
      <c r="AS222" s="180"/>
      <c r="AT222" s="180"/>
      <c r="AU222" s="180">
        <f t="shared" ref="AU222" si="104">SUM(AU217:AX221)</f>
        <v>0</v>
      </c>
      <c r="AV222" s="180"/>
      <c r="AW222" s="180"/>
      <c r="AX222" s="180"/>
      <c r="AY222" s="180">
        <f t="shared" ref="AY222" si="105">SUM(AY217:BB221)</f>
        <v>0</v>
      </c>
      <c r="AZ222" s="180"/>
      <c r="BA222" s="180"/>
      <c r="BB222" s="180"/>
      <c r="BC222" s="180">
        <f t="shared" ref="BC222" si="106">SUM(BC217:BF221)</f>
        <v>0</v>
      </c>
      <c r="BD222" s="180"/>
      <c r="BE222" s="180"/>
      <c r="BF222" s="180"/>
      <c r="BG222" s="181" t="str">
        <f t="shared" si="56"/>
        <v>n.é.</v>
      </c>
      <c r="BH222" s="182"/>
    </row>
    <row r="223" spans="1:60" ht="20.100000000000001" customHeight="1" x14ac:dyDescent="0.2">
      <c r="A223" s="173" t="s">
        <v>765</v>
      </c>
      <c r="B223" s="174"/>
      <c r="C223" s="175" t="s">
        <v>413</v>
      </c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7"/>
      <c r="AC223" s="178" t="s">
        <v>414</v>
      </c>
      <c r="AD223" s="179"/>
      <c r="AE223" s="161">
        <f>VLOOKUP($AC223,'04'!$AC$8:$BH$253,3,FALSE)+VLOOKUP($AC223,'05'!$AC$8:$BH$229,3,FALSE)+VLOOKUP($AC223,'06'!$AC$8:$BP$241,3,FALSE)</f>
        <v>0</v>
      </c>
      <c r="AF223" s="162"/>
      <c r="AG223" s="162"/>
      <c r="AH223" s="163"/>
      <c r="AI223" s="161">
        <f>VLOOKUP($AC223,'04'!$AC$8:$BH$253,7,FALSE)+VLOOKUP($AC223,'05'!$AC$8:$BH$229,7,FALSE)+VLOOKUP($AC223,'06'!$AC$8:$BP$241,7,FALSE)</f>
        <v>0</v>
      </c>
      <c r="AJ223" s="162"/>
      <c r="AK223" s="162"/>
      <c r="AL223" s="163"/>
      <c r="AM223" s="161">
        <f>VLOOKUP($AC223,'04'!$AC$8:$BH$253,11,FALSE)+VLOOKUP($AC223,'05'!$AC$8:$BH$229,11,FALSE)+VLOOKUP($AC223,'06'!$AC$8:$BP$241,11,FALSE)</f>
        <v>0</v>
      </c>
      <c r="AN223" s="162"/>
      <c r="AO223" s="162"/>
      <c r="AP223" s="163"/>
      <c r="AQ223" s="161">
        <f>VLOOKUP($AC223,'04'!$AC$8:$BH$253,15,FALSE)+VLOOKUP($AC223,'05'!$AC$8:$BH$229,15,FALSE)+VLOOKUP($AC223,'06'!$AC$8:$BP$241,15,FALSE)</f>
        <v>0</v>
      </c>
      <c r="AR223" s="162"/>
      <c r="AS223" s="162"/>
      <c r="AT223" s="163"/>
      <c r="AU223" s="161">
        <f>VLOOKUP($AC223,'04'!$AC$8:$BH$253,19,FALSE)+VLOOKUP($AC223,'05'!$AC$8:$BH$229,19,FALSE)+VLOOKUP($AC223,'06'!$AC$8:$BP$241,19,FALSE)</f>
        <v>0</v>
      </c>
      <c r="AV223" s="162"/>
      <c r="AW223" s="162"/>
      <c r="AX223" s="163"/>
      <c r="AY223" s="161">
        <f>VLOOKUP($AC223,'04'!$AC$8:$BH$253,23,FALSE)+VLOOKUP($AC223,'05'!$AC$8:$BH$229,23,FALSE)+VLOOKUP($AC223,'06'!$AC$8:$BP$241,23,FALSE)</f>
        <v>0</v>
      </c>
      <c r="AZ223" s="162"/>
      <c r="BA223" s="162"/>
      <c r="BB223" s="163"/>
      <c r="BC223" s="161">
        <f>VLOOKUP($AC223,'04'!$AC$8:$BH$253,27,FALSE)+VLOOKUP($AC223,'05'!$AC$8:$BH$229,27,FALSE)+VLOOKUP($AC223,'06'!$AC$8:$BP$241,27,FALSE)</f>
        <v>0</v>
      </c>
      <c r="BD223" s="162"/>
      <c r="BE223" s="162"/>
      <c r="BF223" s="163"/>
      <c r="BG223" s="164" t="str">
        <f t="shared" si="56"/>
        <v>n.é.</v>
      </c>
      <c r="BH223" s="165"/>
    </row>
    <row r="224" spans="1:60" ht="20.100000000000001" customHeight="1" x14ac:dyDescent="0.2">
      <c r="A224" s="173" t="s">
        <v>766</v>
      </c>
      <c r="B224" s="174"/>
      <c r="C224" s="175" t="s">
        <v>697</v>
      </c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7"/>
      <c r="AC224" s="178" t="s">
        <v>698</v>
      </c>
      <c r="AD224" s="179"/>
      <c r="AE224" s="161">
        <f>VLOOKUP($AC224,'04'!$AC$8:$BH$253,3,FALSE)+VLOOKUP($AC224,'05'!$AC$8:$BH$229,3,FALSE)+VLOOKUP($AC224,'06'!$AC$8:$BP$241,3,FALSE)</f>
        <v>0</v>
      </c>
      <c r="AF224" s="162"/>
      <c r="AG224" s="162"/>
      <c r="AH224" s="163"/>
      <c r="AI224" s="161">
        <f>VLOOKUP($AC224,'04'!$AC$8:$BH$253,7,FALSE)+VLOOKUP($AC224,'05'!$AC$8:$BH$229,7,FALSE)+VLOOKUP($AC224,'06'!$AC$8:$BP$241,7,FALSE)</f>
        <v>0</v>
      </c>
      <c r="AJ224" s="162"/>
      <c r="AK224" s="162"/>
      <c r="AL224" s="163"/>
      <c r="AM224" s="161">
        <f>VLOOKUP($AC224,'04'!$AC$8:$BH$253,11,FALSE)+VLOOKUP($AC224,'05'!$AC$8:$BH$229,11,FALSE)+VLOOKUP($AC224,'06'!$AC$8:$BP$241,11,FALSE)</f>
        <v>0</v>
      </c>
      <c r="AN224" s="162"/>
      <c r="AO224" s="162"/>
      <c r="AP224" s="163"/>
      <c r="AQ224" s="161">
        <f>VLOOKUP($AC224,'04'!$AC$8:$BH$253,15,FALSE)+VLOOKUP($AC224,'05'!$AC$8:$BH$229,15,FALSE)+VLOOKUP($AC224,'06'!$AC$8:$BP$241,15,FALSE)</f>
        <v>0</v>
      </c>
      <c r="AR224" s="162"/>
      <c r="AS224" s="162"/>
      <c r="AT224" s="163"/>
      <c r="AU224" s="161">
        <f>VLOOKUP($AC224,'04'!$AC$8:$BH$253,19,FALSE)+VLOOKUP($AC224,'05'!$AC$8:$BH$229,19,FALSE)+VLOOKUP($AC224,'06'!$AC$8:$BP$241,19,FALSE)</f>
        <v>0</v>
      </c>
      <c r="AV224" s="162"/>
      <c r="AW224" s="162"/>
      <c r="AX224" s="163"/>
      <c r="AY224" s="161">
        <f>VLOOKUP($AC224,'04'!$AC$8:$BH$253,23,FALSE)+VLOOKUP($AC224,'05'!$AC$8:$BH$229,23,FALSE)+VLOOKUP($AC224,'06'!$AC$8:$BP$241,23,FALSE)</f>
        <v>0</v>
      </c>
      <c r="AZ224" s="162"/>
      <c r="BA224" s="162"/>
      <c r="BB224" s="163"/>
      <c r="BC224" s="161">
        <f>VLOOKUP($AC224,'04'!$AC$8:$BH$253,27,FALSE)+VLOOKUP($AC224,'05'!$AC$8:$BH$229,27,FALSE)+VLOOKUP($AC224,'06'!$AC$8:$BP$241,27,FALSE)</f>
        <v>0</v>
      </c>
      <c r="BD224" s="162"/>
      <c r="BE224" s="162"/>
      <c r="BF224" s="163"/>
      <c r="BG224" s="164" t="str">
        <f t="shared" si="56"/>
        <v>n.é.</v>
      </c>
      <c r="BH224" s="165"/>
    </row>
    <row r="225" spans="1:60" s="2" customFormat="1" ht="20.100000000000001" customHeight="1" x14ac:dyDescent="0.2">
      <c r="A225" s="166" t="s">
        <v>767</v>
      </c>
      <c r="B225" s="167"/>
      <c r="C225" s="168" t="s">
        <v>778</v>
      </c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70"/>
      <c r="AC225" s="171" t="s">
        <v>415</v>
      </c>
      <c r="AD225" s="172"/>
      <c r="AE225" s="158">
        <f>SUM(AE216,AE222,AE223,AE224)</f>
        <v>65779868</v>
      </c>
      <c r="AF225" s="158"/>
      <c r="AG225" s="158"/>
      <c r="AH225" s="158"/>
      <c r="AI225" s="158">
        <f>SUM(AI216,AI222,AI223,AI224)</f>
        <v>67090446</v>
      </c>
      <c r="AJ225" s="158"/>
      <c r="AK225" s="158"/>
      <c r="AL225" s="158"/>
      <c r="AM225" s="158">
        <f t="shared" ref="AM225" si="107">SUM(AM216,AM222,AM223,AM224)</f>
        <v>0</v>
      </c>
      <c r="AN225" s="158"/>
      <c r="AO225" s="158"/>
      <c r="AP225" s="158"/>
      <c r="AQ225" s="158">
        <f t="shared" ref="AQ225" si="108">SUM(AQ216,AQ222,AQ223,AQ224)</f>
        <v>0</v>
      </c>
      <c r="AR225" s="158"/>
      <c r="AS225" s="158"/>
      <c r="AT225" s="158"/>
      <c r="AU225" s="158">
        <f t="shared" ref="AU225" si="109">SUM(AU216,AU222,AU223,AU224)</f>
        <v>0</v>
      </c>
      <c r="AV225" s="158"/>
      <c r="AW225" s="158"/>
      <c r="AX225" s="158"/>
      <c r="AY225" s="158">
        <f t="shared" ref="AY225" si="110">SUM(AY216,AY222,AY223,AY224)</f>
        <v>0</v>
      </c>
      <c r="AZ225" s="158"/>
      <c r="BA225" s="158"/>
      <c r="BB225" s="158"/>
      <c r="BC225" s="158">
        <f t="shared" ref="BC225" si="111">SUM(BC216,BC222,BC223,BC224)</f>
        <v>0</v>
      </c>
      <c r="BD225" s="158"/>
      <c r="BE225" s="158"/>
      <c r="BF225" s="158"/>
      <c r="BG225" s="159">
        <f t="shared" si="56"/>
        <v>0</v>
      </c>
      <c r="BH225" s="160"/>
    </row>
    <row r="226" spans="1:60" s="2" customFormat="1" ht="20.100000000000001" customHeight="1" x14ac:dyDescent="0.2">
      <c r="A226" s="151" t="s">
        <v>768</v>
      </c>
      <c r="B226" s="152"/>
      <c r="C226" s="153" t="s">
        <v>779</v>
      </c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5"/>
      <c r="AC226" s="156"/>
      <c r="AD226" s="157"/>
      <c r="AE226" s="147">
        <f>AE196+AE225</f>
        <v>398709786</v>
      </c>
      <c r="AF226" s="147"/>
      <c r="AG226" s="147"/>
      <c r="AH226" s="147"/>
      <c r="AI226" s="147">
        <f>AI196+AI225</f>
        <v>472601476</v>
      </c>
      <c r="AJ226" s="147"/>
      <c r="AK226" s="147"/>
      <c r="AL226" s="147"/>
      <c r="AM226" s="147">
        <f t="shared" ref="AM226" si="112">AM196+AM225</f>
        <v>0</v>
      </c>
      <c r="AN226" s="147"/>
      <c r="AO226" s="147"/>
      <c r="AP226" s="147"/>
      <c r="AQ226" s="147">
        <f t="shared" ref="AQ226" si="113">AQ196+AQ225</f>
        <v>0</v>
      </c>
      <c r="AR226" s="147"/>
      <c r="AS226" s="147"/>
      <c r="AT226" s="147"/>
      <c r="AU226" s="147">
        <f t="shared" ref="AU226" si="114">AU196+AU225</f>
        <v>0</v>
      </c>
      <c r="AV226" s="147"/>
      <c r="AW226" s="147"/>
      <c r="AX226" s="147"/>
      <c r="AY226" s="147">
        <f t="shared" ref="AY226" si="115">AY196+AY225</f>
        <v>0</v>
      </c>
      <c r="AZ226" s="147"/>
      <c r="BA226" s="147"/>
      <c r="BB226" s="147"/>
      <c r="BC226" s="147">
        <f t="shared" ref="BC226" si="116">BC196+BC225</f>
        <v>0</v>
      </c>
      <c r="BD226" s="147"/>
      <c r="BE226" s="147"/>
      <c r="BF226" s="147"/>
      <c r="BG226" s="148">
        <f t="shared" si="56"/>
        <v>0</v>
      </c>
      <c r="BH226" s="149"/>
    </row>
    <row r="228" spans="1:60" x14ac:dyDescent="0.2">
      <c r="AC228" s="150"/>
      <c r="AD228" s="150"/>
      <c r="AE228" s="145">
        <f>AE226-AE102</f>
        <v>0</v>
      </c>
      <c r="AF228" s="145"/>
      <c r="AG228" s="145"/>
      <c r="AH228" s="145"/>
      <c r="AI228" s="145">
        <f>AI226-AI102</f>
        <v>1</v>
      </c>
      <c r="AJ228" s="145"/>
      <c r="AK228" s="145"/>
      <c r="AL228" s="145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5">
        <f>BC102-BC226</f>
        <v>0</v>
      </c>
      <c r="BD228" s="145"/>
      <c r="BE228" s="145"/>
      <c r="BF228" s="145"/>
      <c r="BG228" s="146"/>
      <c r="BH228" s="146"/>
    </row>
  </sheetData>
  <sheetProtection algorithmName="SHA-512" hashValue="TtOWl5245wj3Ui7L06V10t7ceeaGY2eHjOgwycaObDMx8RzP+4Xq8wj+yGQ/zs1Feiqir0grKqyV+VBNstks3Q==" saltValue="y7U3v1wJVq3V+DrG6ngtoA==" spinCount="100000" sheet="1" formatCells="0" formatColumns="0" formatRows="0" insertColumns="0" insertRows="0" insertHyperlinks="0" deleteColumns="0" deleteRows="0" sort="0" autoFilter="0" pivotTables="0"/>
  <autoFilter ref="A7:BI7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BE14"/>
  <sheetViews>
    <sheetView showGridLines="0" view="pageBreakPreview" zoomScaleSheetLayoutView="100" workbookViewId="0">
      <selection activeCell="A2" sqref="A2:BE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60" t="s">
        <v>958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</row>
    <row r="2" spans="1:57" ht="28.5" customHeight="1" x14ac:dyDescent="0.2">
      <c r="A2" s="261" t="s">
        <v>847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6"/>
    </row>
    <row r="3" spans="1:57" ht="15" customHeight="1" x14ac:dyDescent="0.2">
      <c r="A3" s="264" t="s">
        <v>561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8"/>
    </row>
    <row r="4" spans="1:57" ht="15.95" customHeight="1" x14ac:dyDescent="0.2">
      <c r="A4" s="319" t="s">
        <v>598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</row>
    <row r="5" spans="1:57" s="8" customFormat="1" ht="20.100000000000001" customHeight="1" x14ac:dyDescent="0.2">
      <c r="A5" s="269" t="s">
        <v>441</v>
      </c>
      <c r="B5" s="269"/>
      <c r="C5" s="270" t="s">
        <v>461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 t="s">
        <v>462</v>
      </c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</row>
    <row r="6" spans="1:57" s="8" customFormat="1" ht="20.100000000000001" customHeight="1" x14ac:dyDescent="0.2">
      <c r="A6" s="269"/>
      <c r="B6" s="269"/>
      <c r="C6" s="270" t="s">
        <v>533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6" t="s">
        <v>793</v>
      </c>
      <c r="S6" s="272"/>
      <c r="T6" s="272"/>
      <c r="U6" s="272"/>
      <c r="V6" s="276" t="s">
        <v>794</v>
      </c>
      <c r="W6" s="272"/>
      <c r="X6" s="272"/>
      <c r="Y6" s="272"/>
      <c r="Z6" s="276" t="s">
        <v>438</v>
      </c>
      <c r="AA6" s="272"/>
      <c r="AB6" s="272"/>
      <c r="AC6" s="272"/>
      <c r="AD6" s="272" t="s">
        <v>533</v>
      </c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6" t="s">
        <v>793</v>
      </c>
      <c r="AU6" s="272"/>
      <c r="AV6" s="272"/>
      <c r="AW6" s="272"/>
      <c r="AX6" s="276" t="s">
        <v>794</v>
      </c>
      <c r="AY6" s="272"/>
      <c r="AZ6" s="272"/>
      <c r="BA6" s="272"/>
      <c r="BB6" s="276" t="s">
        <v>438</v>
      </c>
      <c r="BC6" s="272"/>
      <c r="BD6" s="272"/>
      <c r="BE6" s="272"/>
    </row>
    <row r="7" spans="1:57" s="8" customFormat="1" ht="12.75" customHeight="1" x14ac:dyDescent="0.2">
      <c r="A7" s="339" t="s">
        <v>176</v>
      </c>
      <c r="B7" s="339"/>
      <c r="C7" s="314" t="s">
        <v>177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 t="s">
        <v>178</v>
      </c>
      <c r="S7" s="314"/>
      <c r="T7" s="314"/>
      <c r="U7" s="314"/>
      <c r="V7" s="314" t="s">
        <v>175</v>
      </c>
      <c r="W7" s="314"/>
      <c r="X7" s="314"/>
      <c r="Y7" s="314"/>
      <c r="Z7" s="314" t="s">
        <v>440</v>
      </c>
      <c r="AA7" s="314"/>
      <c r="AB7" s="314"/>
      <c r="AC7" s="314"/>
      <c r="AD7" s="314" t="s">
        <v>543</v>
      </c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 t="s">
        <v>544</v>
      </c>
      <c r="AU7" s="314"/>
      <c r="AV7" s="314"/>
      <c r="AW7" s="314"/>
      <c r="AX7" s="314" t="s">
        <v>557</v>
      </c>
      <c r="AY7" s="314"/>
      <c r="AZ7" s="314"/>
      <c r="BA7" s="314"/>
      <c r="BB7" s="314" t="s">
        <v>558</v>
      </c>
      <c r="BC7" s="314"/>
      <c r="BD7" s="314"/>
      <c r="BE7" s="314"/>
    </row>
    <row r="8" spans="1:57" s="8" customFormat="1" ht="20.100000000000001" customHeight="1" x14ac:dyDescent="0.2">
      <c r="A8" s="337" t="s">
        <v>0</v>
      </c>
      <c r="B8" s="338"/>
      <c r="C8" s="287" t="s">
        <v>941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>
        <v>0</v>
      </c>
      <c r="S8" s="288"/>
      <c r="T8" s="288"/>
      <c r="U8" s="288"/>
      <c r="V8" s="288">
        <v>104999</v>
      </c>
      <c r="W8" s="288"/>
      <c r="X8" s="288"/>
      <c r="Y8" s="288"/>
      <c r="Z8" s="288"/>
      <c r="AA8" s="288"/>
      <c r="AB8" s="288"/>
      <c r="AC8" s="288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:57" s="8" customFormat="1" ht="20.100000000000001" customHeight="1" x14ac:dyDescent="0.2">
      <c r="A9" s="337" t="s">
        <v>1</v>
      </c>
      <c r="B9" s="338"/>
      <c r="C9" s="287" t="s">
        <v>942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8">
        <v>0</v>
      </c>
      <c r="S9" s="288"/>
      <c r="T9" s="288"/>
      <c r="U9" s="288"/>
      <c r="V9" s="288">
        <v>94999</v>
      </c>
      <c r="W9" s="288"/>
      <c r="X9" s="288"/>
      <c r="Y9" s="288"/>
      <c r="Z9" s="320"/>
      <c r="AA9" s="321"/>
      <c r="AB9" s="321"/>
      <c r="AC9" s="322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57" s="8" customFormat="1" ht="20.100000000000001" customHeight="1" x14ac:dyDescent="0.2">
      <c r="A10" s="337" t="s">
        <v>2</v>
      </c>
      <c r="B10" s="338"/>
      <c r="C10" s="287" t="s">
        <v>943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>
        <v>0</v>
      </c>
      <c r="S10" s="288"/>
      <c r="T10" s="288"/>
      <c r="U10" s="288"/>
      <c r="V10" s="288">
        <v>152100</v>
      </c>
      <c r="W10" s="288"/>
      <c r="X10" s="288"/>
      <c r="Y10" s="288"/>
      <c r="Z10" s="320"/>
      <c r="AA10" s="321"/>
      <c r="AB10" s="321"/>
      <c r="AC10" s="322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307"/>
      <c r="AU10" s="307"/>
      <c r="AV10" s="307"/>
      <c r="AW10" s="307"/>
      <c r="AX10" s="307"/>
      <c r="AY10" s="307"/>
      <c r="AZ10" s="307"/>
      <c r="BA10" s="307"/>
      <c r="BB10" s="161"/>
      <c r="BC10" s="162"/>
      <c r="BD10" s="162"/>
      <c r="BE10" s="163"/>
    </row>
    <row r="11" spans="1:57" s="8" customFormat="1" ht="20.100000000000001" customHeight="1" x14ac:dyDescent="0.2">
      <c r="A11" s="337" t="s">
        <v>3</v>
      </c>
      <c r="B11" s="338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  <c r="S11" s="288"/>
      <c r="T11" s="288"/>
      <c r="U11" s="288"/>
      <c r="V11" s="288"/>
      <c r="W11" s="288"/>
      <c r="X11" s="288"/>
      <c r="Y11" s="288"/>
      <c r="Z11" s="320"/>
      <c r="AA11" s="321"/>
      <c r="AB11" s="321"/>
      <c r="AC11" s="322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307"/>
      <c r="AU11" s="307"/>
      <c r="AV11" s="307"/>
      <c r="AW11" s="307"/>
      <c r="AX11" s="307"/>
      <c r="AY11" s="307"/>
      <c r="AZ11" s="307"/>
      <c r="BA11" s="307"/>
      <c r="BB11" s="161"/>
      <c r="BC11" s="162"/>
      <c r="BD11" s="162"/>
      <c r="BE11" s="163"/>
    </row>
    <row r="12" spans="1:57" s="8" customFormat="1" ht="20.100000000000001" customHeight="1" x14ac:dyDescent="0.2">
      <c r="A12" s="337" t="s">
        <v>4</v>
      </c>
      <c r="B12" s="338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8"/>
      <c r="U12" s="288"/>
      <c r="V12" s="288"/>
      <c r="W12" s="288"/>
      <c r="X12" s="288"/>
      <c r="Y12" s="288"/>
      <c r="Z12" s="320"/>
      <c r="AA12" s="321"/>
      <c r="AB12" s="321"/>
      <c r="AC12" s="322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307"/>
      <c r="AU12" s="307"/>
      <c r="AV12" s="307"/>
      <c r="AW12" s="307"/>
      <c r="AX12" s="307"/>
      <c r="AY12" s="307"/>
      <c r="AZ12" s="307"/>
      <c r="BA12" s="307"/>
      <c r="BB12" s="161"/>
      <c r="BC12" s="162"/>
      <c r="BD12" s="162"/>
      <c r="BE12" s="163"/>
    </row>
    <row r="13" spans="1:57" s="8" customFormat="1" ht="20.100000000000001" customHeight="1" x14ac:dyDescent="0.2">
      <c r="A13" s="484" t="s">
        <v>5</v>
      </c>
      <c r="B13" s="485"/>
      <c r="C13" s="486" t="s">
        <v>538</v>
      </c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7">
        <f>SUM(R8:U12)</f>
        <v>0</v>
      </c>
      <c r="S13" s="487"/>
      <c r="T13" s="487"/>
      <c r="U13" s="487"/>
      <c r="V13" s="487">
        <f>SUM(V8:Y12)</f>
        <v>352098</v>
      </c>
      <c r="W13" s="487"/>
      <c r="X13" s="487"/>
      <c r="Y13" s="487"/>
      <c r="Z13" s="487">
        <f>SUM(Z8:AC12)</f>
        <v>0</v>
      </c>
      <c r="AA13" s="487"/>
      <c r="AB13" s="487"/>
      <c r="AC13" s="487"/>
      <c r="AD13" s="481" t="s">
        <v>540</v>
      </c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3"/>
      <c r="AT13" s="147">
        <f>SUM(AT8:AW12)</f>
        <v>0</v>
      </c>
      <c r="AU13" s="147"/>
      <c r="AV13" s="147"/>
      <c r="AW13" s="147"/>
      <c r="AX13" s="147">
        <f>SUM(AX8:BA12)</f>
        <v>0</v>
      </c>
      <c r="AY13" s="147"/>
      <c r="AZ13" s="147"/>
      <c r="BA13" s="147"/>
      <c r="BB13" s="147">
        <f>SUM(BB8:BE12)</f>
        <v>0</v>
      </c>
      <c r="BC13" s="147"/>
      <c r="BD13" s="147"/>
      <c r="BE13" s="147"/>
    </row>
    <row r="14" spans="1:57" ht="20.100000000000001" customHeight="1" x14ac:dyDescent="0.2">
      <c r="A14" s="345"/>
      <c r="B14" s="345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7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11"/>
  <sheetViews>
    <sheetView view="pageBreakPreview" zoomScaleSheetLayoutView="100" workbookViewId="0">
      <selection activeCell="A2" sqref="A2:D2"/>
    </sheetView>
  </sheetViews>
  <sheetFormatPr defaultColWidth="9.140625" defaultRowHeight="12.75" x14ac:dyDescent="0.2"/>
  <cols>
    <col min="1" max="1" width="39.28515625" style="3" customWidth="1"/>
    <col min="2" max="2" width="15.7109375" style="3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 x14ac:dyDescent="0.2">
      <c r="A1" s="460" t="s">
        <v>959</v>
      </c>
      <c r="B1" s="460"/>
      <c r="C1" s="460"/>
      <c r="D1" s="460"/>
    </row>
    <row r="2" spans="1:4" ht="27.75" customHeight="1" x14ac:dyDescent="0.2">
      <c r="A2" s="495" t="s">
        <v>851</v>
      </c>
      <c r="B2" s="496"/>
      <c r="C2" s="496"/>
      <c r="D2" s="497"/>
    </row>
    <row r="3" spans="1:4" ht="13.5" customHeight="1" x14ac:dyDescent="0.2">
      <c r="A3" s="264" t="s">
        <v>585</v>
      </c>
      <c r="B3" s="265"/>
      <c r="C3" s="265"/>
      <c r="D3" s="266"/>
    </row>
    <row r="4" spans="1:4" ht="15.95" customHeight="1" x14ac:dyDescent="0.2">
      <c r="A4" s="498"/>
      <c r="B4" s="498"/>
      <c r="C4" s="498"/>
      <c r="D4" s="498"/>
    </row>
    <row r="5" spans="1:4" ht="20.100000000000001" customHeight="1" x14ac:dyDescent="0.2">
      <c r="A5" s="38"/>
      <c r="B5" s="39" t="s">
        <v>932</v>
      </c>
      <c r="C5" s="39" t="s">
        <v>933</v>
      </c>
      <c r="D5" s="39" t="s">
        <v>576</v>
      </c>
    </row>
    <row r="6" spans="1:4" ht="20.100000000000001" customHeight="1" x14ac:dyDescent="0.2">
      <c r="A6" s="40" t="s">
        <v>848</v>
      </c>
      <c r="B6" s="41">
        <f>'11'!B12</f>
        <v>5</v>
      </c>
      <c r="C6" s="41">
        <f>'11'!C12</f>
        <v>5</v>
      </c>
      <c r="D6" s="42">
        <f>(B6+C6)/2</f>
        <v>5</v>
      </c>
    </row>
    <row r="7" spans="1:4" ht="20.100000000000001" customHeight="1" x14ac:dyDescent="0.2">
      <c r="A7" s="43" t="s">
        <v>577</v>
      </c>
      <c r="B7" s="41">
        <f>'11'!B19</f>
        <v>4</v>
      </c>
      <c r="C7" s="41">
        <f>'11'!C19</f>
        <v>3</v>
      </c>
      <c r="D7" s="42">
        <f>(B7+C7)/2</f>
        <v>3.5</v>
      </c>
    </row>
    <row r="8" spans="1:4" ht="20.100000000000001" customHeight="1" x14ac:dyDescent="0.2">
      <c r="A8" s="40" t="s">
        <v>852</v>
      </c>
      <c r="B8" s="41">
        <f>'11'!B30</f>
        <v>8</v>
      </c>
      <c r="C8" s="41">
        <f>'11'!C30</f>
        <v>8</v>
      </c>
      <c r="D8" s="42">
        <f>(B8+C8)/2</f>
        <v>8</v>
      </c>
    </row>
    <row r="9" spans="1:4" ht="20.100000000000001" customHeight="1" x14ac:dyDescent="0.2">
      <c r="A9" s="40" t="s">
        <v>853</v>
      </c>
      <c r="B9" s="41">
        <f>'11'!B40</f>
        <v>4</v>
      </c>
      <c r="C9" s="41">
        <f>'11'!C40</f>
        <v>3</v>
      </c>
      <c r="D9" s="42">
        <f>(B9+C9)/2</f>
        <v>3.5</v>
      </c>
    </row>
    <row r="10" spans="1:4" ht="20.100000000000001" customHeight="1" x14ac:dyDescent="0.2">
      <c r="A10" s="45" t="s">
        <v>573</v>
      </c>
      <c r="B10" s="46">
        <f>SUM(B6:B9)</f>
        <v>21</v>
      </c>
      <c r="C10" s="46">
        <f>SUM(C6:C9)</f>
        <v>19</v>
      </c>
      <c r="D10" s="46">
        <f>SUM(D6:D9)</f>
        <v>20</v>
      </c>
    </row>
    <row r="11" spans="1:4" ht="20.100000000000001" customHeight="1" x14ac:dyDescent="0.2"/>
  </sheetData>
  <sheetProtection formatColumns="0" formatRows="0" insertColumns="0" insertRows="0" insertHyperlinks="0" deleteColumns="0" deleteRows="0" sort="0" autoFilter="0" pivotTables="0"/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0" fitToHeight="0" orientation="portrait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G40"/>
  <sheetViews>
    <sheetView showGridLines="0" view="pageBreakPreview" zoomScaleSheetLayoutView="100" workbookViewId="0">
      <selection activeCell="A2" sqref="A2:D2"/>
    </sheetView>
  </sheetViews>
  <sheetFormatPr defaultColWidth="9.140625" defaultRowHeight="12.75" x14ac:dyDescent="0.2"/>
  <cols>
    <col min="1" max="1" width="39.28515625" style="3" customWidth="1"/>
    <col min="2" max="2" width="15.7109375" style="3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 x14ac:dyDescent="0.2">
      <c r="A1" s="460" t="s">
        <v>960</v>
      </c>
      <c r="B1" s="460"/>
      <c r="C1" s="460"/>
      <c r="D1" s="460"/>
    </row>
    <row r="2" spans="1:7" ht="27.75" customHeight="1" x14ac:dyDescent="0.2">
      <c r="A2" s="495" t="s">
        <v>861</v>
      </c>
      <c r="B2" s="496"/>
      <c r="C2" s="496"/>
      <c r="D2" s="497"/>
    </row>
    <row r="3" spans="1:7" ht="12" customHeight="1" x14ac:dyDescent="0.2">
      <c r="A3" s="264" t="s">
        <v>586</v>
      </c>
      <c r="B3" s="265"/>
      <c r="C3" s="265"/>
      <c r="D3" s="266"/>
    </row>
    <row r="4" spans="1:7" ht="13.5" customHeight="1" x14ac:dyDescent="0.2">
      <c r="A4" s="498"/>
      <c r="B4" s="498"/>
      <c r="C4" s="498"/>
      <c r="D4" s="498"/>
      <c r="E4" s="2"/>
      <c r="F4" s="2"/>
      <c r="G4" s="2"/>
    </row>
    <row r="5" spans="1:7" ht="20.100000000000001" customHeight="1" x14ac:dyDescent="0.2">
      <c r="A5" s="45"/>
      <c r="B5" s="39" t="s">
        <v>932</v>
      </c>
      <c r="C5" s="39" t="s">
        <v>933</v>
      </c>
      <c r="D5" s="36" t="s">
        <v>576</v>
      </c>
    </row>
    <row r="6" spans="1:7" s="26" customFormat="1" ht="20.100000000000001" customHeight="1" x14ac:dyDescent="0.2">
      <c r="A6" s="47" t="s">
        <v>578</v>
      </c>
      <c r="B6" s="41">
        <v>1</v>
      </c>
      <c r="C6" s="41">
        <v>1</v>
      </c>
      <c r="D6" s="42">
        <f>(B6+C6)/2</f>
        <v>1</v>
      </c>
    </row>
    <row r="7" spans="1:7" s="26" customFormat="1" ht="20.100000000000001" customHeight="1" x14ac:dyDescent="0.2">
      <c r="A7" s="47" t="s">
        <v>805</v>
      </c>
      <c r="B7" s="41">
        <v>1</v>
      </c>
      <c r="C7" s="41">
        <v>1</v>
      </c>
      <c r="D7" s="42">
        <f>(B7+C7)/2</f>
        <v>1</v>
      </c>
    </row>
    <row r="8" spans="1:7" s="26" customFormat="1" ht="20.100000000000001" customHeight="1" x14ac:dyDescent="0.2">
      <c r="A8" s="43" t="s">
        <v>919</v>
      </c>
      <c r="B8" s="49">
        <v>1</v>
      </c>
      <c r="C8" s="49">
        <v>1</v>
      </c>
      <c r="D8" s="42">
        <f>(B8+C8)/2</f>
        <v>1</v>
      </c>
    </row>
    <row r="9" spans="1:7" s="26" customFormat="1" ht="20.100000000000001" customHeight="1" x14ac:dyDescent="0.2">
      <c r="A9" s="43" t="s">
        <v>859</v>
      </c>
      <c r="B9" s="49">
        <v>1</v>
      </c>
      <c r="C9" s="49">
        <v>1</v>
      </c>
      <c r="D9" s="42">
        <f>(B9+C9)/2</f>
        <v>1</v>
      </c>
    </row>
    <row r="10" spans="1:7" s="26" customFormat="1" ht="20.100000000000001" customHeight="1" x14ac:dyDescent="0.2">
      <c r="A10" s="47" t="s">
        <v>579</v>
      </c>
      <c r="B10" s="41">
        <v>1</v>
      </c>
      <c r="C10" s="41">
        <v>1</v>
      </c>
      <c r="D10" s="42">
        <f>(B10+C10)/2</f>
        <v>1</v>
      </c>
    </row>
    <row r="11" spans="1:7" s="26" customFormat="1" ht="20.100000000000001" customHeight="1" x14ac:dyDescent="0.2">
      <c r="A11" s="43" t="s">
        <v>860</v>
      </c>
      <c r="B11" s="49">
        <v>0</v>
      </c>
      <c r="C11" s="49">
        <v>0</v>
      </c>
      <c r="D11" s="42">
        <v>0</v>
      </c>
    </row>
    <row r="12" spans="1:7" ht="20.100000000000001" customHeight="1" x14ac:dyDescent="0.2">
      <c r="A12" s="45" t="s">
        <v>573</v>
      </c>
      <c r="B12" s="48">
        <f>SUM(B6:B11)</f>
        <v>5</v>
      </c>
      <c r="C12" s="48">
        <f>SUM(C6:C11)</f>
        <v>5</v>
      </c>
      <c r="D12" s="48">
        <f>SUM(D6:D11)</f>
        <v>5</v>
      </c>
    </row>
    <row r="14" spans="1:7" ht="27.75" customHeight="1" x14ac:dyDescent="0.2">
      <c r="A14" s="495" t="s">
        <v>854</v>
      </c>
      <c r="B14" s="496"/>
      <c r="C14" s="496"/>
      <c r="D14" s="497"/>
    </row>
    <row r="15" spans="1:7" ht="14.25" customHeight="1" x14ac:dyDescent="0.2">
      <c r="A15" s="264" t="s">
        <v>586</v>
      </c>
      <c r="B15" s="265"/>
      <c r="C15" s="265"/>
      <c r="D15" s="266"/>
    </row>
    <row r="16" spans="1:7" x14ac:dyDescent="0.2">
      <c r="A16" s="499"/>
      <c r="B16" s="499"/>
      <c r="C16" s="499"/>
      <c r="D16" s="499"/>
    </row>
    <row r="17" spans="1:5" ht="20.100000000000001" customHeight="1" x14ac:dyDescent="0.2">
      <c r="A17" s="45"/>
      <c r="B17" s="39" t="s">
        <v>932</v>
      </c>
      <c r="C17" s="39" t="s">
        <v>933</v>
      </c>
      <c r="D17" s="36" t="s">
        <v>576</v>
      </c>
    </row>
    <row r="18" spans="1:5" ht="20.100000000000001" customHeight="1" x14ac:dyDescent="0.2">
      <c r="A18" s="40" t="s">
        <v>581</v>
      </c>
      <c r="B18" s="41">
        <v>4</v>
      </c>
      <c r="C18" s="41">
        <v>3</v>
      </c>
      <c r="D18" s="42">
        <f>(B18+C18)/2</f>
        <v>3.5</v>
      </c>
    </row>
    <row r="19" spans="1:5" ht="20.100000000000001" customHeight="1" x14ac:dyDescent="0.2">
      <c r="A19" s="45" t="s">
        <v>573</v>
      </c>
      <c r="B19" s="48">
        <f>SUM(B18:B18)</f>
        <v>4</v>
      </c>
      <c r="C19" s="48">
        <f>SUM(C18:C18)</f>
        <v>3</v>
      </c>
      <c r="D19" s="48">
        <f>SUM(D18:D18)</f>
        <v>3.5</v>
      </c>
    </row>
    <row r="20" spans="1:5" ht="20.100000000000001" customHeight="1" x14ac:dyDescent="0.2"/>
    <row r="21" spans="1:5" ht="20.100000000000001" customHeight="1" x14ac:dyDescent="0.2"/>
    <row r="22" spans="1:5" ht="27.75" customHeight="1" x14ac:dyDescent="0.2">
      <c r="A22" s="495" t="s">
        <v>855</v>
      </c>
      <c r="B22" s="496"/>
      <c r="C22" s="496"/>
      <c r="D22" s="497"/>
      <c r="E22"/>
    </row>
    <row r="23" spans="1:5" ht="12.75" customHeight="1" x14ac:dyDescent="0.2">
      <c r="A23" s="264" t="s">
        <v>586</v>
      </c>
      <c r="B23" s="265"/>
      <c r="C23" s="265"/>
      <c r="D23" s="266"/>
      <c r="E23"/>
    </row>
    <row r="24" spans="1:5" x14ac:dyDescent="0.2">
      <c r="A24" s="499"/>
      <c r="B24" s="499"/>
      <c r="C24" s="499"/>
      <c r="D24" s="499"/>
      <c r="E24"/>
    </row>
    <row r="25" spans="1:5" ht="20.100000000000001" customHeight="1" x14ac:dyDescent="0.2">
      <c r="A25" s="45" t="s">
        <v>582</v>
      </c>
      <c r="B25" s="39" t="s">
        <v>932</v>
      </c>
      <c r="C25" s="39" t="s">
        <v>933</v>
      </c>
      <c r="D25" s="36" t="s">
        <v>576</v>
      </c>
      <c r="E25" s="35"/>
    </row>
    <row r="26" spans="1:5" ht="20.100000000000001" customHeight="1" x14ac:dyDescent="0.2">
      <c r="A26" s="40" t="s">
        <v>583</v>
      </c>
      <c r="B26" s="44">
        <v>4</v>
      </c>
      <c r="C26" s="44">
        <v>3</v>
      </c>
      <c r="D26" s="50">
        <f>(B26+C26)/2</f>
        <v>3.5</v>
      </c>
      <c r="E26" s="35"/>
    </row>
    <row r="27" spans="1:5" ht="20.100000000000001" customHeight="1" x14ac:dyDescent="0.2">
      <c r="A27" s="40" t="s">
        <v>584</v>
      </c>
      <c r="B27" s="44">
        <v>2</v>
      </c>
      <c r="C27" s="44">
        <v>2</v>
      </c>
      <c r="D27" s="50">
        <f>(B27+C27)/2</f>
        <v>2</v>
      </c>
      <c r="E27" s="35"/>
    </row>
    <row r="28" spans="1:5" ht="20.100000000000001" customHeight="1" x14ac:dyDescent="0.2">
      <c r="A28" s="40" t="s">
        <v>858</v>
      </c>
      <c r="B28" s="44">
        <v>0</v>
      </c>
      <c r="C28" s="44">
        <v>0</v>
      </c>
      <c r="D28" s="50">
        <f>(B28+C28)/2</f>
        <v>0</v>
      </c>
      <c r="E28" s="35"/>
    </row>
    <row r="29" spans="1:5" ht="20.100000000000001" customHeight="1" x14ac:dyDescent="0.2">
      <c r="A29" s="40" t="s">
        <v>856</v>
      </c>
      <c r="B29" s="41">
        <v>2</v>
      </c>
      <c r="C29" s="41">
        <v>3</v>
      </c>
      <c r="D29" s="50">
        <f>(B29+C29)/2</f>
        <v>2.5</v>
      </c>
      <c r="E29" s="35"/>
    </row>
    <row r="30" spans="1:5" ht="20.100000000000001" customHeight="1" x14ac:dyDescent="0.2">
      <c r="A30" s="51" t="s">
        <v>573</v>
      </c>
      <c r="B30" s="48">
        <f>SUM(B26:B29)</f>
        <v>8</v>
      </c>
      <c r="C30" s="48">
        <f>SUM(C26:C29)</f>
        <v>8</v>
      </c>
      <c r="D30" s="48">
        <f>SUM(D26:D29)</f>
        <v>8</v>
      </c>
      <c r="E30" s="35"/>
    </row>
    <row r="31" spans="1:5" ht="20.100000000000001" customHeight="1" x14ac:dyDescent="0.2"/>
    <row r="32" spans="1:5" ht="20.100000000000001" customHeight="1" x14ac:dyDescent="0.2"/>
    <row r="33" spans="1:4" ht="20.100000000000001" customHeight="1" x14ac:dyDescent="0.2">
      <c r="A33" s="495" t="s">
        <v>857</v>
      </c>
      <c r="B33" s="496"/>
      <c r="C33" s="496"/>
      <c r="D33" s="497"/>
    </row>
    <row r="34" spans="1:4" ht="12.75" customHeight="1" x14ac:dyDescent="0.2">
      <c r="A34" s="264" t="s">
        <v>586</v>
      </c>
      <c r="B34" s="265"/>
      <c r="C34" s="265"/>
      <c r="D34" s="266"/>
    </row>
    <row r="35" spans="1:4" x14ac:dyDescent="0.2">
      <c r="A35" s="499"/>
      <c r="B35" s="499"/>
      <c r="C35" s="499"/>
      <c r="D35" s="499"/>
    </row>
    <row r="36" spans="1:4" ht="20.100000000000001" customHeight="1" x14ac:dyDescent="0.2">
      <c r="A36" s="45" t="s">
        <v>582</v>
      </c>
      <c r="B36" s="39" t="s">
        <v>932</v>
      </c>
      <c r="C36" s="39" t="s">
        <v>933</v>
      </c>
      <c r="D36" s="36" t="s">
        <v>576</v>
      </c>
    </row>
    <row r="37" spans="1:4" ht="20.100000000000001" customHeight="1" x14ac:dyDescent="0.2">
      <c r="A37" s="40" t="s">
        <v>806</v>
      </c>
      <c r="B37" s="44">
        <v>1</v>
      </c>
      <c r="C37" s="44">
        <v>1</v>
      </c>
      <c r="D37" s="50">
        <f>(B37+C37)/2</f>
        <v>1</v>
      </c>
    </row>
    <row r="38" spans="1:4" ht="20.100000000000001" customHeight="1" x14ac:dyDescent="0.2">
      <c r="A38" s="40" t="s">
        <v>807</v>
      </c>
      <c r="B38" s="44">
        <v>1</v>
      </c>
      <c r="C38" s="44">
        <v>1</v>
      </c>
      <c r="D38" s="50">
        <f>(B38+C38)/2</f>
        <v>1</v>
      </c>
    </row>
    <row r="39" spans="1:4" ht="20.100000000000001" customHeight="1" x14ac:dyDescent="0.2">
      <c r="A39" s="40" t="s">
        <v>808</v>
      </c>
      <c r="B39" s="44">
        <v>2</v>
      </c>
      <c r="C39" s="44">
        <v>1</v>
      </c>
      <c r="D39" s="50">
        <f>(B39+C39)/2</f>
        <v>1.5</v>
      </c>
    </row>
    <row r="40" spans="1:4" ht="20.100000000000001" customHeight="1" x14ac:dyDescent="0.2">
      <c r="A40" s="51" t="s">
        <v>573</v>
      </c>
      <c r="B40" s="48">
        <f>SUM(B37:B39)</f>
        <v>4</v>
      </c>
      <c r="C40" s="48">
        <f>SUM(C37:C39)</f>
        <v>3</v>
      </c>
      <c r="D40" s="48">
        <f>SUM(D37:D39)</f>
        <v>3.5</v>
      </c>
    </row>
  </sheetData>
  <mergeCells count="13">
    <mergeCell ref="A33:D33"/>
    <mergeCell ref="A34:D34"/>
    <mergeCell ref="A35:D35"/>
    <mergeCell ref="A24:D24"/>
    <mergeCell ref="A15:D15"/>
    <mergeCell ref="A23:D23"/>
    <mergeCell ref="A16:D16"/>
    <mergeCell ref="A22:D22"/>
    <mergeCell ref="A1:D1"/>
    <mergeCell ref="A3:D3"/>
    <mergeCell ref="A2:D2"/>
    <mergeCell ref="A4:D4"/>
    <mergeCell ref="A14:D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0" fitToHeight="0" orientation="portrait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BK12"/>
  <sheetViews>
    <sheetView view="pageBreakPreview" zoomScaleSheetLayoutView="100" workbookViewId="0">
      <selection activeCell="A2" sqref="A2:BK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3.4257812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.140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460" t="s">
        <v>961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</row>
    <row r="2" spans="1:63" ht="28.5" customHeight="1" x14ac:dyDescent="0.2">
      <c r="A2" s="261" t="s">
        <v>848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6"/>
    </row>
    <row r="3" spans="1:63" ht="15" customHeight="1" x14ac:dyDescent="0.2">
      <c r="A3" s="264" t="s">
        <v>596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8"/>
    </row>
    <row r="4" spans="1:63" ht="15.95" customHeight="1" x14ac:dyDescent="0.2">
      <c r="A4" s="319" t="s">
        <v>598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</row>
    <row r="5" spans="1:63" ht="15.95" customHeight="1" x14ac:dyDescent="0.2">
      <c r="A5" s="269" t="s">
        <v>441</v>
      </c>
      <c r="B5" s="269"/>
      <c r="C5" s="340" t="s">
        <v>443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512" t="s">
        <v>444</v>
      </c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4"/>
    </row>
    <row r="6" spans="1:63" ht="35.1" customHeight="1" x14ac:dyDescent="0.2">
      <c r="A6" s="269"/>
      <c r="B6" s="269"/>
      <c r="C6" s="270" t="s">
        <v>595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4"/>
      <c r="S6" s="276" t="s">
        <v>241</v>
      </c>
      <c r="T6" s="272"/>
      <c r="U6" s="272"/>
      <c r="V6" s="272"/>
      <c r="W6" s="276" t="s">
        <v>437</v>
      </c>
      <c r="X6" s="272"/>
      <c r="Y6" s="272"/>
      <c r="Z6" s="272"/>
      <c r="AA6" s="276" t="s">
        <v>438</v>
      </c>
      <c r="AB6" s="272"/>
      <c r="AC6" s="272"/>
      <c r="AD6" s="272"/>
      <c r="AE6" s="276" t="s">
        <v>439</v>
      </c>
      <c r="AF6" s="272"/>
      <c r="AG6" s="273" t="s">
        <v>26</v>
      </c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5"/>
      <c r="AW6" s="23"/>
      <c r="AX6" s="508" t="s">
        <v>241</v>
      </c>
      <c r="AY6" s="509"/>
      <c r="AZ6" s="509"/>
      <c r="BA6" s="510"/>
      <c r="BB6" s="508" t="s">
        <v>437</v>
      </c>
      <c r="BC6" s="509"/>
      <c r="BD6" s="509"/>
      <c r="BE6" s="510"/>
      <c r="BF6" s="508" t="s">
        <v>438</v>
      </c>
      <c r="BG6" s="509"/>
      <c r="BH6" s="509"/>
      <c r="BI6" s="510"/>
      <c r="BJ6" s="508" t="s">
        <v>439</v>
      </c>
      <c r="BK6" s="510"/>
    </row>
    <row r="7" spans="1:63" x14ac:dyDescent="0.2">
      <c r="A7" s="339" t="s">
        <v>176</v>
      </c>
      <c r="B7" s="339"/>
      <c r="C7" s="314" t="s">
        <v>177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21"/>
      <c r="S7" s="314" t="s">
        <v>178</v>
      </c>
      <c r="T7" s="314"/>
      <c r="U7" s="314"/>
      <c r="V7" s="314"/>
      <c r="W7" s="314" t="s">
        <v>175</v>
      </c>
      <c r="X7" s="314"/>
      <c r="Y7" s="314"/>
      <c r="Z7" s="314"/>
      <c r="AA7" s="314" t="s">
        <v>440</v>
      </c>
      <c r="AB7" s="314"/>
      <c r="AC7" s="314"/>
      <c r="AD7" s="314"/>
      <c r="AE7" s="314" t="s">
        <v>543</v>
      </c>
      <c r="AF7" s="314"/>
      <c r="AG7" s="277" t="s">
        <v>544</v>
      </c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9"/>
      <c r="AW7" s="21"/>
      <c r="AX7" s="506" t="s">
        <v>557</v>
      </c>
      <c r="AY7" s="511"/>
      <c r="AZ7" s="511"/>
      <c r="BA7" s="507"/>
      <c r="BB7" s="506" t="s">
        <v>558</v>
      </c>
      <c r="BC7" s="511"/>
      <c r="BD7" s="511"/>
      <c r="BE7" s="507"/>
      <c r="BF7" s="506" t="s">
        <v>559</v>
      </c>
      <c r="BG7" s="511"/>
      <c r="BH7" s="511"/>
      <c r="BI7" s="507"/>
      <c r="BJ7" s="506" t="s">
        <v>560</v>
      </c>
      <c r="BK7" s="507"/>
    </row>
    <row r="8" spans="1:63" ht="20.100000000000001" customHeight="1" x14ac:dyDescent="0.2">
      <c r="A8" s="337" t="s">
        <v>0</v>
      </c>
      <c r="B8" s="338"/>
      <c r="C8" s="287" t="s">
        <v>594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11" t="s">
        <v>262</v>
      </c>
      <c r="S8" s="288">
        <f>'13'!S11:V11+'13'!S22:V22+'13'!S33:V33</f>
        <v>398709786</v>
      </c>
      <c r="T8" s="288"/>
      <c r="U8" s="288"/>
      <c r="V8" s="288"/>
      <c r="W8" s="288">
        <f>'13'!W11:Z11+'13'!W22:Z22+'13'!W33:Z33</f>
        <v>472601475</v>
      </c>
      <c r="X8" s="288"/>
      <c r="Y8" s="288"/>
      <c r="Z8" s="288"/>
      <c r="AA8" s="288">
        <f>'13'!AA11:AD11++'13'!AA22:AD22+'13'!AA33:AD33</f>
        <v>0</v>
      </c>
      <c r="AB8" s="288"/>
      <c r="AC8" s="288"/>
      <c r="AD8" s="288"/>
      <c r="AE8" s="251">
        <f>IF(W8&lt;&gt;"",AA8/W8,"n.é.")</f>
        <v>0</v>
      </c>
      <c r="AF8" s="252"/>
      <c r="AG8" s="290" t="s">
        <v>593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2"/>
      <c r="AW8" s="11" t="s">
        <v>32</v>
      </c>
      <c r="AX8" s="288">
        <f>'13'!AX11:BA11+'13'!AX22:BA22+'13'!AX33:BA33</f>
        <v>398709786</v>
      </c>
      <c r="AY8" s="288"/>
      <c r="AZ8" s="288"/>
      <c r="BA8" s="288"/>
      <c r="BB8" s="320">
        <f>'13'!BB11:BE11+'13'!BB22:BE22+'13'!BB33:BE33</f>
        <v>472601476</v>
      </c>
      <c r="BC8" s="321"/>
      <c r="BD8" s="321"/>
      <c r="BE8" s="322"/>
      <c r="BF8" s="320">
        <f>'13'!BF22:BI22+'13'!BF33:BI33+'13'!BF11:BI11</f>
        <v>0</v>
      </c>
      <c r="BG8" s="321"/>
      <c r="BH8" s="321"/>
      <c r="BI8" s="322"/>
      <c r="BJ8" s="251">
        <f>IF(BB8&lt;&gt;"",BF8/BB8,"n.é.")</f>
        <v>0</v>
      </c>
      <c r="BK8" s="252"/>
    </row>
    <row r="9" spans="1:63" ht="20.100000000000001" customHeight="1" x14ac:dyDescent="0.2">
      <c r="A9" s="337" t="s">
        <v>1</v>
      </c>
      <c r="B9" s="338"/>
      <c r="C9" s="287" t="s">
        <v>592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11" t="s">
        <v>299</v>
      </c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164" t="str">
        <f>IF(W9&lt;&gt;"",AA9/W9,"n.é.")</f>
        <v>n.é.</v>
      </c>
      <c r="AF9" s="165"/>
      <c r="AG9" s="290" t="s">
        <v>591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2"/>
      <c r="AW9" s="11" t="s">
        <v>52</v>
      </c>
      <c r="AX9" s="288"/>
      <c r="AY9" s="288"/>
      <c r="AZ9" s="288"/>
      <c r="BA9" s="288"/>
      <c r="BB9" s="320"/>
      <c r="BC9" s="321"/>
      <c r="BD9" s="321"/>
      <c r="BE9" s="322"/>
      <c r="BF9" s="320"/>
      <c r="BG9" s="321"/>
      <c r="BH9" s="321"/>
      <c r="BI9" s="322"/>
      <c r="BJ9" s="164" t="str">
        <f>IF(BB9&lt;&gt;"",BF9/BB9,"n.é.")</f>
        <v>n.é.</v>
      </c>
      <c r="BK9" s="165"/>
    </row>
    <row r="10" spans="1:63" ht="20.100000000000001" customHeight="1" x14ac:dyDescent="0.2">
      <c r="A10" s="337" t="s">
        <v>2</v>
      </c>
      <c r="B10" s="338"/>
      <c r="C10" s="287" t="s">
        <v>590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11" t="s">
        <v>320</v>
      </c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164" t="str">
        <f>IF(W10&lt;&gt;"",AA10/W10,"n.é.")</f>
        <v>n.é.</v>
      </c>
      <c r="AF10" s="165"/>
      <c r="AG10" s="290" t="s">
        <v>589</v>
      </c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2"/>
      <c r="AW10" s="11" t="s">
        <v>57</v>
      </c>
      <c r="AX10" s="288"/>
      <c r="AY10" s="288"/>
      <c r="AZ10" s="288"/>
      <c r="BA10" s="288"/>
      <c r="BB10" s="320"/>
      <c r="BC10" s="321"/>
      <c r="BD10" s="321"/>
      <c r="BE10" s="322"/>
      <c r="BF10" s="320"/>
      <c r="BG10" s="321"/>
      <c r="BH10" s="321"/>
      <c r="BI10" s="322"/>
      <c r="BJ10" s="164" t="str">
        <f>IF(BB10&lt;&gt;"",BF10/BB10,"n.é.")</f>
        <v>n.é.</v>
      </c>
      <c r="BK10" s="165"/>
    </row>
    <row r="11" spans="1:63" s="2" customFormat="1" ht="20.100000000000001" customHeight="1" x14ac:dyDescent="0.2">
      <c r="A11" s="341" t="s">
        <v>3</v>
      </c>
      <c r="B11" s="342"/>
      <c r="C11" s="293" t="s">
        <v>588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37"/>
      <c r="S11" s="500">
        <f>SUM(S8:V10)</f>
        <v>398709786</v>
      </c>
      <c r="T11" s="500"/>
      <c r="U11" s="500"/>
      <c r="V11" s="500"/>
      <c r="W11" s="500">
        <f>SUM(W8:Z10)</f>
        <v>472601475</v>
      </c>
      <c r="X11" s="500"/>
      <c r="Y11" s="500"/>
      <c r="Z11" s="500"/>
      <c r="AA11" s="500">
        <f>SUM(AA8:AD10)</f>
        <v>0</v>
      </c>
      <c r="AB11" s="500"/>
      <c r="AC11" s="500"/>
      <c r="AD11" s="500"/>
      <c r="AE11" s="285">
        <f>IF(W11&lt;&gt;"",AA11/W11,"n.é.")</f>
        <v>0</v>
      </c>
      <c r="AF11" s="286"/>
      <c r="AG11" s="295" t="s">
        <v>587</v>
      </c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7"/>
      <c r="AW11" s="25"/>
      <c r="AX11" s="501">
        <f>SUM(AX8:BA10)</f>
        <v>398709786</v>
      </c>
      <c r="AY11" s="502"/>
      <c r="AZ11" s="502"/>
      <c r="BA11" s="503"/>
      <c r="BB11" s="501">
        <f t="shared" ref="BB11" si="0">SUM(BB8:BE10)</f>
        <v>472601476</v>
      </c>
      <c r="BC11" s="502"/>
      <c r="BD11" s="502"/>
      <c r="BE11" s="503"/>
      <c r="BF11" s="501">
        <f t="shared" ref="BF11" si="1">SUM(BF8:BI10)</f>
        <v>0</v>
      </c>
      <c r="BG11" s="502"/>
      <c r="BH11" s="502"/>
      <c r="BI11" s="503"/>
      <c r="BJ11" s="285">
        <f>IF(BB11&lt;&gt;"",BF11/BB11,"n.é.")</f>
        <v>0</v>
      </c>
      <c r="BK11" s="286"/>
    </row>
    <row r="12" spans="1:63" ht="20.100000000000001" customHeight="1" x14ac:dyDescent="0.2">
      <c r="A12" s="345"/>
      <c r="B12" s="345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7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46"/>
      <c r="AF12" s="346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7"/>
      <c r="AW12" s="7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</row>
  </sheetData>
  <sheetProtection formatColumns="0" formatRows="0" insertColumns="0" insertRows="0" insertHyperlinks="0" deleteColumns="0" deleteRows="0" sort="0" autoFilter="0" pivotTables="0"/>
  <mergeCells count="83">
    <mergeCell ref="A1:BK1"/>
    <mergeCell ref="A2:BK2"/>
    <mergeCell ref="A3:BK3"/>
    <mergeCell ref="A4:BK4"/>
    <mergeCell ref="A5:B6"/>
    <mergeCell ref="C5:AF5"/>
    <mergeCell ref="BJ6:BK6"/>
    <mergeCell ref="BF6:BI6"/>
    <mergeCell ref="AA6:AD6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A12:B12"/>
    <mergeCell ref="C12:Q12"/>
    <mergeCell ref="S12:V12"/>
    <mergeCell ref="W12:Z12"/>
    <mergeCell ref="AA12:AD12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BK34"/>
  <sheetViews>
    <sheetView showGridLines="0" view="pageBreakPreview" zoomScaleSheetLayoutView="100" workbookViewId="0">
      <selection activeCell="A2" sqref="A2:BK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17" width="2.7109375" style="1" customWidth="1"/>
    <col min="18" max="18" width="2.7109375" style="1" hidden="1" customWidth="1"/>
    <col min="19" max="19" width="3.85546875" style="1" customWidth="1"/>
    <col min="20" max="21" width="2.7109375" style="1" customWidth="1"/>
    <col min="22" max="22" width="3" style="1" customWidth="1"/>
    <col min="23" max="30" width="2.7109375" style="1" customWidth="1"/>
    <col min="31" max="31" width="3.42578125" style="1" customWidth="1"/>
    <col min="32" max="32" width="3.1406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0" width="4.7109375" style="1" customWidth="1"/>
    <col min="51" max="52" width="2.7109375" style="1" customWidth="1"/>
    <col min="53" max="53" width="3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460" t="s">
        <v>962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</row>
    <row r="2" spans="1:63" ht="28.5" customHeight="1" x14ac:dyDescent="0.2">
      <c r="A2" s="261" t="s">
        <v>848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6"/>
    </row>
    <row r="3" spans="1:63" ht="15" customHeight="1" x14ac:dyDescent="0.2">
      <c r="A3" s="264" t="s">
        <v>597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8"/>
    </row>
    <row r="4" spans="1:63" ht="15.95" customHeight="1" x14ac:dyDescent="0.2">
      <c r="A4" s="319" t="s">
        <v>598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</row>
    <row r="5" spans="1:63" ht="15.95" customHeight="1" x14ac:dyDescent="0.2">
      <c r="A5" s="269" t="s">
        <v>441</v>
      </c>
      <c r="B5" s="269"/>
      <c r="C5" s="340" t="s">
        <v>443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512" t="s">
        <v>444</v>
      </c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4"/>
    </row>
    <row r="6" spans="1:63" ht="35.1" customHeight="1" x14ac:dyDescent="0.2">
      <c r="A6" s="269"/>
      <c r="B6" s="269"/>
      <c r="C6" s="270" t="s">
        <v>595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4"/>
      <c r="S6" s="276" t="s">
        <v>241</v>
      </c>
      <c r="T6" s="272"/>
      <c r="U6" s="272"/>
      <c r="V6" s="272"/>
      <c r="W6" s="276" t="s">
        <v>437</v>
      </c>
      <c r="X6" s="272"/>
      <c r="Y6" s="272"/>
      <c r="Z6" s="272"/>
      <c r="AA6" s="276" t="s">
        <v>438</v>
      </c>
      <c r="AB6" s="272"/>
      <c r="AC6" s="272"/>
      <c r="AD6" s="272"/>
      <c r="AE6" s="276" t="s">
        <v>439</v>
      </c>
      <c r="AF6" s="272"/>
      <c r="AG6" s="273" t="s">
        <v>26</v>
      </c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5"/>
      <c r="AW6" s="23"/>
      <c r="AX6" s="508" t="s">
        <v>241</v>
      </c>
      <c r="AY6" s="509"/>
      <c r="AZ6" s="509"/>
      <c r="BA6" s="510"/>
      <c r="BB6" s="508" t="s">
        <v>437</v>
      </c>
      <c r="BC6" s="509"/>
      <c r="BD6" s="509"/>
      <c r="BE6" s="510"/>
      <c r="BF6" s="508" t="s">
        <v>438</v>
      </c>
      <c r="BG6" s="509"/>
      <c r="BH6" s="509"/>
      <c r="BI6" s="510"/>
      <c r="BJ6" s="508" t="s">
        <v>439</v>
      </c>
      <c r="BK6" s="510"/>
    </row>
    <row r="7" spans="1:63" x14ac:dyDescent="0.2">
      <c r="A7" s="339" t="s">
        <v>176</v>
      </c>
      <c r="B7" s="339"/>
      <c r="C7" s="314" t="s">
        <v>177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21"/>
      <c r="S7" s="314" t="s">
        <v>178</v>
      </c>
      <c r="T7" s="314"/>
      <c r="U7" s="314"/>
      <c r="V7" s="314"/>
      <c r="W7" s="314" t="s">
        <v>175</v>
      </c>
      <c r="X7" s="314"/>
      <c r="Y7" s="314"/>
      <c r="Z7" s="314"/>
      <c r="AA7" s="314" t="s">
        <v>440</v>
      </c>
      <c r="AB7" s="314"/>
      <c r="AC7" s="314"/>
      <c r="AD7" s="314"/>
      <c r="AE7" s="314" t="s">
        <v>543</v>
      </c>
      <c r="AF7" s="314"/>
      <c r="AG7" s="277" t="s">
        <v>544</v>
      </c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9"/>
      <c r="AW7" s="21"/>
      <c r="AX7" s="506" t="s">
        <v>557</v>
      </c>
      <c r="AY7" s="511"/>
      <c r="AZ7" s="511"/>
      <c r="BA7" s="507"/>
      <c r="BB7" s="506" t="s">
        <v>558</v>
      </c>
      <c r="BC7" s="511"/>
      <c r="BD7" s="511"/>
      <c r="BE7" s="507"/>
      <c r="BF7" s="506" t="s">
        <v>559</v>
      </c>
      <c r="BG7" s="511"/>
      <c r="BH7" s="511"/>
      <c r="BI7" s="507"/>
      <c r="BJ7" s="506" t="s">
        <v>560</v>
      </c>
      <c r="BK7" s="507"/>
    </row>
    <row r="8" spans="1:63" ht="20.100000000000001" customHeight="1" x14ac:dyDescent="0.2">
      <c r="A8" s="337" t="s">
        <v>0</v>
      </c>
      <c r="B8" s="338"/>
      <c r="C8" s="287" t="s">
        <v>594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11" t="s">
        <v>262</v>
      </c>
      <c r="S8" s="320">
        <f>'04'!AE127</f>
        <v>319314041</v>
      </c>
      <c r="T8" s="321"/>
      <c r="U8" s="321"/>
      <c r="V8" s="322"/>
      <c r="W8" s="288">
        <f>'04'!AI127</f>
        <v>392734927</v>
      </c>
      <c r="X8" s="288"/>
      <c r="Y8" s="288"/>
      <c r="Z8" s="288"/>
      <c r="AA8" s="288">
        <f>'04'!BC127</f>
        <v>0</v>
      </c>
      <c r="AB8" s="288"/>
      <c r="AC8" s="288"/>
      <c r="AD8" s="288"/>
      <c r="AE8" s="251">
        <f>IF(W8&lt;&gt;"",AA8/W8,"n.é.")</f>
        <v>0</v>
      </c>
      <c r="AF8" s="252"/>
      <c r="AG8" s="290" t="s">
        <v>593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2"/>
      <c r="AW8" s="11" t="s">
        <v>32</v>
      </c>
      <c r="AX8" s="320">
        <f>'04'!AE253</f>
        <v>319314041</v>
      </c>
      <c r="AY8" s="321"/>
      <c r="AZ8" s="321"/>
      <c r="BA8" s="322"/>
      <c r="BB8" s="288">
        <f>'04'!AI253</f>
        <v>392734928</v>
      </c>
      <c r="BC8" s="288"/>
      <c r="BD8" s="288"/>
      <c r="BE8" s="288"/>
      <c r="BF8" s="288">
        <f>'04'!BC253</f>
        <v>0</v>
      </c>
      <c r="BG8" s="288"/>
      <c r="BH8" s="288"/>
      <c r="BI8" s="288"/>
      <c r="BJ8" s="251">
        <f>IF(BB8&lt;&gt;"",BF8/BB8,"n.é.")</f>
        <v>0</v>
      </c>
      <c r="BK8" s="252"/>
    </row>
    <row r="9" spans="1:63" ht="20.100000000000001" customHeight="1" x14ac:dyDescent="0.2">
      <c r="A9" s="337" t="s">
        <v>1</v>
      </c>
      <c r="B9" s="338"/>
      <c r="C9" s="287" t="s">
        <v>592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11" t="s">
        <v>299</v>
      </c>
      <c r="S9" s="320"/>
      <c r="T9" s="321"/>
      <c r="U9" s="321"/>
      <c r="V9" s="322"/>
      <c r="W9" s="288"/>
      <c r="X9" s="288"/>
      <c r="Y9" s="288"/>
      <c r="Z9" s="288"/>
      <c r="AA9" s="288"/>
      <c r="AB9" s="288"/>
      <c r="AC9" s="288"/>
      <c r="AD9" s="288"/>
      <c r="AE9" s="164" t="str">
        <f>IF(W9&lt;&gt;"",AA9/W9,"n.é.")</f>
        <v>n.é.</v>
      </c>
      <c r="AF9" s="165"/>
      <c r="AG9" s="290" t="s">
        <v>591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2"/>
      <c r="AW9" s="11" t="s">
        <v>52</v>
      </c>
      <c r="AX9" s="320"/>
      <c r="AY9" s="321"/>
      <c r="AZ9" s="321"/>
      <c r="BA9" s="322"/>
      <c r="BB9" s="288"/>
      <c r="BC9" s="288"/>
      <c r="BD9" s="288"/>
      <c r="BE9" s="288"/>
      <c r="BF9" s="288"/>
      <c r="BG9" s="288"/>
      <c r="BH9" s="288"/>
      <c r="BI9" s="288"/>
      <c r="BJ9" s="164" t="str">
        <f>IF(BB9&lt;&gt;"",BF9/BB9,"n.é.")</f>
        <v>n.é.</v>
      </c>
      <c r="BK9" s="165"/>
    </row>
    <row r="10" spans="1:63" ht="20.100000000000001" customHeight="1" x14ac:dyDescent="0.2">
      <c r="A10" s="337" t="s">
        <v>2</v>
      </c>
      <c r="B10" s="338"/>
      <c r="C10" s="287" t="s">
        <v>590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11" t="s">
        <v>320</v>
      </c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164" t="str">
        <f>IF(W10&lt;&gt;"",AA10/W10,"n.é.")</f>
        <v>n.é.</v>
      </c>
      <c r="AF10" s="165"/>
      <c r="AG10" s="290" t="s">
        <v>589</v>
      </c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2"/>
      <c r="AW10" s="11" t="s">
        <v>57</v>
      </c>
      <c r="AX10" s="320"/>
      <c r="AY10" s="321"/>
      <c r="AZ10" s="321"/>
      <c r="BA10" s="322"/>
      <c r="BB10" s="161"/>
      <c r="BC10" s="162"/>
      <c r="BD10" s="162"/>
      <c r="BE10" s="163"/>
      <c r="BF10" s="288"/>
      <c r="BG10" s="288"/>
      <c r="BH10" s="288"/>
      <c r="BI10" s="288"/>
      <c r="BJ10" s="164" t="str">
        <f>IF(BB10&lt;&gt;"",BF10/BB10,"n.é.")</f>
        <v>n.é.</v>
      </c>
      <c r="BK10" s="165"/>
    </row>
    <row r="11" spans="1:63" s="2" customFormat="1" ht="20.100000000000001" customHeight="1" x14ac:dyDescent="0.2">
      <c r="A11" s="341" t="s">
        <v>3</v>
      </c>
      <c r="B11" s="342"/>
      <c r="C11" s="293" t="s">
        <v>588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37"/>
      <c r="S11" s="500">
        <f>SUM(S8:V10)</f>
        <v>319314041</v>
      </c>
      <c r="T11" s="500"/>
      <c r="U11" s="500"/>
      <c r="V11" s="500"/>
      <c r="W11" s="500">
        <f t="shared" ref="W11" si="0">SUM(W8:Z10)</f>
        <v>392734927</v>
      </c>
      <c r="X11" s="500"/>
      <c r="Y11" s="500"/>
      <c r="Z11" s="500"/>
      <c r="AA11" s="500">
        <f t="shared" ref="AA11" si="1">SUM(AA8:AD10)</f>
        <v>0</v>
      </c>
      <c r="AB11" s="500"/>
      <c r="AC11" s="500"/>
      <c r="AD11" s="500"/>
      <c r="AE11" s="285">
        <f>IF(W11&lt;&gt;"",AA11/W11,"n.é.")</f>
        <v>0</v>
      </c>
      <c r="AF11" s="286"/>
      <c r="AG11" s="295" t="s">
        <v>587</v>
      </c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7"/>
      <c r="AW11" s="25"/>
      <c r="AX11" s="501">
        <f>SUM(AX8:BA10)</f>
        <v>319314041</v>
      </c>
      <c r="AY11" s="502"/>
      <c r="AZ11" s="502"/>
      <c r="BA11" s="503"/>
      <c r="BB11" s="501">
        <f t="shared" ref="BB11" si="2">SUM(BB8:BE10)</f>
        <v>392734928</v>
      </c>
      <c r="BC11" s="502"/>
      <c r="BD11" s="502"/>
      <c r="BE11" s="503"/>
      <c r="BF11" s="501">
        <f t="shared" ref="BF11" si="3">SUM(BF8:BI10)</f>
        <v>0</v>
      </c>
      <c r="BG11" s="502"/>
      <c r="BH11" s="502"/>
      <c r="BI11" s="503"/>
      <c r="BJ11" s="285">
        <f>IF(BB11&lt;&gt;"",BF11/BB11,"n.é.")</f>
        <v>0</v>
      </c>
      <c r="BK11" s="286"/>
    </row>
    <row r="12" spans="1:63" ht="28.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s="2" customFormat="1" ht="20.100000000000001" customHeight="1" x14ac:dyDescent="0.2">
      <c r="A13" s="261" t="s">
        <v>852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6"/>
    </row>
    <row r="14" spans="1:63" s="2" customFormat="1" ht="20.100000000000001" customHeight="1" x14ac:dyDescent="0.2">
      <c r="A14" s="264" t="s">
        <v>597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8"/>
    </row>
    <row r="15" spans="1:63" s="2" customFormat="1" ht="20.100000000000001" customHeight="1" x14ac:dyDescent="0.2">
      <c r="A15" s="319" t="s">
        <v>598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</row>
    <row r="16" spans="1:63" s="2" customFormat="1" x14ac:dyDescent="0.2">
      <c r="A16" s="269" t="s">
        <v>441</v>
      </c>
      <c r="B16" s="269"/>
      <c r="C16" s="340" t="s">
        <v>443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512" t="s">
        <v>444</v>
      </c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4"/>
    </row>
    <row r="17" spans="1:63" s="2" customFormat="1" ht="29.25" customHeight="1" x14ac:dyDescent="0.2">
      <c r="A17" s="269"/>
      <c r="B17" s="269"/>
      <c r="C17" s="270" t="s">
        <v>595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4"/>
      <c r="S17" s="276" t="s">
        <v>241</v>
      </c>
      <c r="T17" s="272"/>
      <c r="U17" s="272"/>
      <c r="V17" s="272"/>
      <c r="W17" s="276" t="s">
        <v>437</v>
      </c>
      <c r="X17" s="272"/>
      <c r="Y17" s="272"/>
      <c r="Z17" s="272"/>
      <c r="AA17" s="276" t="s">
        <v>438</v>
      </c>
      <c r="AB17" s="272"/>
      <c r="AC17" s="272"/>
      <c r="AD17" s="272"/>
      <c r="AE17" s="276" t="s">
        <v>439</v>
      </c>
      <c r="AF17" s="272"/>
      <c r="AG17" s="273" t="s">
        <v>26</v>
      </c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5"/>
      <c r="AW17" s="23"/>
      <c r="AX17" s="508" t="s">
        <v>241</v>
      </c>
      <c r="AY17" s="509"/>
      <c r="AZ17" s="509"/>
      <c r="BA17" s="510"/>
      <c r="BB17" s="508" t="s">
        <v>437</v>
      </c>
      <c r="BC17" s="509"/>
      <c r="BD17" s="509"/>
      <c r="BE17" s="510"/>
      <c r="BF17" s="508" t="s">
        <v>438</v>
      </c>
      <c r="BG17" s="509"/>
      <c r="BH17" s="509"/>
      <c r="BI17" s="510"/>
      <c r="BJ17" s="508" t="s">
        <v>439</v>
      </c>
      <c r="BK17" s="510"/>
    </row>
    <row r="18" spans="1:63" s="2" customFormat="1" ht="20.100000000000001" customHeight="1" x14ac:dyDescent="0.2">
      <c r="A18" s="339" t="s">
        <v>176</v>
      </c>
      <c r="B18" s="339"/>
      <c r="C18" s="314" t="s">
        <v>177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21"/>
      <c r="S18" s="314" t="s">
        <v>178</v>
      </c>
      <c r="T18" s="314"/>
      <c r="U18" s="314"/>
      <c r="V18" s="314"/>
      <c r="W18" s="314" t="s">
        <v>175</v>
      </c>
      <c r="X18" s="314"/>
      <c r="Y18" s="314"/>
      <c r="Z18" s="314"/>
      <c r="AA18" s="314" t="s">
        <v>440</v>
      </c>
      <c r="AB18" s="314"/>
      <c r="AC18" s="314"/>
      <c r="AD18" s="314"/>
      <c r="AE18" s="314" t="s">
        <v>543</v>
      </c>
      <c r="AF18" s="314"/>
      <c r="AG18" s="277" t="s">
        <v>544</v>
      </c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9"/>
      <c r="AW18" s="21"/>
      <c r="AX18" s="506" t="s">
        <v>557</v>
      </c>
      <c r="AY18" s="511"/>
      <c r="AZ18" s="511"/>
      <c r="BA18" s="507"/>
      <c r="BB18" s="506" t="s">
        <v>558</v>
      </c>
      <c r="BC18" s="511"/>
      <c r="BD18" s="511"/>
      <c r="BE18" s="507"/>
      <c r="BF18" s="506" t="s">
        <v>559</v>
      </c>
      <c r="BG18" s="511"/>
      <c r="BH18" s="511"/>
      <c r="BI18" s="507"/>
      <c r="BJ18" s="506" t="s">
        <v>560</v>
      </c>
      <c r="BK18" s="507"/>
    </row>
    <row r="19" spans="1:63" s="2" customFormat="1" ht="20.100000000000001" customHeight="1" x14ac:dyDescent="0.2">
      <c r="A19" s="337" t="s">
        <v>0</v>
      </c>
      <c r="B19" s="338"/>
      <c r="C19" s="287" t="s">
        <v>594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11" t="s">
        <v>262</v>
      </c>
      <c r="S19" s="288">
        <f>'05'!AE102</f>
        <v>41625681</v>
      </c>
      <c r="T19" s="288"/>
      <c r="U19" s="288"/>
      <c r="V19" s="288"/>
      <c r="W19" s="288">
        <f>'05'!AI102</f>
        <v>41771165</v>
      </c>
      <c r="X19" s="288"/>
      <c r="Y19" s="288"/>
      <c r="Z19" s="288"/>
      <c r="AA19" s="288">
        <f>'05'!BC102</f>
        <v>0</v>
      </c>
      <c r="AB19" s="288"/>
      <c r="AC19" s="288"/>
      <c r="AD19" s="288"/>
      <c r="AE19" s="164">
        <f>IF(W19&lt;&gt;"",AA19/W19,"n.é.")</f>
        <v>0</v>
      </c>
      <c r="AF19" s="165"/>
      <c r="AG19" s="290" t="s">
        <v>593</v>
      </c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2"/>
      <c r="AW19" s="11" t="s">
        <v>32</v>
      </c>
      <c r="AX19" s="288">
        <f>'05'!AE229</f>
        <v>41625681</v>
      </c>
      <c r="AY19" s="288"/>
      <c r="AZ19" s="288"/>
      <c r="BA19" s="288"/>
      <c r="BB19" s="161">
        <f>'05'!AI229</f>
        <v>41771165</v>
      </c>
      <c r="BC19" s="162"/>
      <c r="BD19" s="162"/>
      <c r="BE19" s="163"/>
      <c r="BF19" s="288">
        <f>'05'!BC229</f>
        <v>0</v>
      </c>
      <c r="BG19" s="288"/>
      <c r="BH19" s="288"/>
      <c r="BI19" s="288"/>
      <c r="BJ19" s="251">
        <f>IF(BB19&lt;&gt;"",BF19/BB19,"n.é.")</f>
        <v>0</v>
      </c>
      <c r="BK19" s="252"/>
    </row>
    <row r="20" spans="1:63" s="2" customFormat="1" ht="20.100000000000001" customHeight="1" x14ac:dyDescent="0.2">
      <c r="A20" s="337" t="s">
        <v>1</v>
      </c>
      <c r="B20" s="338"/>
      <c r="C20" s="287" t="s">
        <v>592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11" t="s">
        <v>299</v>
      </c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164" t="str">
        <f>IF(W20&lt;&gt;"",AA20/W20,"n.é.")</f>
        <v>n.é.</v>
      </c>
      <c r="AF20" s="165"/>
      <c r="AG20" s="290" t="s">
        <v>591</v>
      </c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2"/>
      <c r="AW20" s="11" t="s">
        <v>52</v>
      </c>
      <c r="AX20" s="288"/>
      <c r="AY20" s="288"/>
      <c r="AZ20" s="288"/>
      <c r="BA20" s="288"/>
      <c r="BB20" s="161"/>
      <c r="BC20" s="162"/>
      <c r="BD20" s="162"/>
      <c r="BE20" s="163"/>
      <c r="BF20" s="288"/>
      <c r="BG20" s="288"/>
      <c r="BH20" s="288"/>
      <c r="BI20" s="288"/>
      <c r="BJ20" s="164" t="str">
        <f>IF(BB20&lt;&gt;"",BF20/BB20,"n.é.")</f>
        <v>n.é.</v>
      </c>
      <c r="BK20" s="165"/>
    </row>
    <row r="21" spans="1:63" s="2" customFormat="1" ht="20.100000000000001" customHeight="1" x14ac:dyDescent="0.2">
      <c r="A21" s="337" t="s">
        <v>2</v>
      </c>
      <c r="B21" s="338"/>
      <c r="C21" s="287" t="s">
        <v>590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11" t="s">
        <v>320</v>
      </c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164" t="str">
        <f>IF(W21&gt;0,AA21/W21,"n.é.")</f>
        <v>n.é.</v>
      </c>
      <c r="AF21" s="165"/>
      <c r="AG21" s="290" t="s">
        <v>589</v>
      </c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2"/>
      <c r="AW21" s="11" t="s">
        <v>57</v>
      </c>
      <c r="AX21" s="320"/>
      <c r="AY21" s="321"/>
      <c r="AZ21" s="321"/>
      <c r="BA21" s="322"/>
      <c r="BB21" s="161"/>
      <c r="BC21" s="162"/>
      <c r="BD21" s="162"/>
      <c r="BE21" s="163"/>
      <c r="BF21" s="288"/>
      <c r="BG21" s="288"/>
      <c r="BH21" s="288"/>
      <c r="BI21" s="288"/>
      <c r="BJ21" s="164" t="str">
        <f>IF(BB21&gt;0,BF21/BB21,"n.é.")</f>
        <v>n.é.</v>
      </c>
      <c r="BK21" s="165"/>
    </row>
    <row r="22" spans="1:63" s="2" customFormat="1" ht="20.100000000000001" customHeight="1" x14ac:dyDescent="0.2">
      <c r="A22" s="341" t="s">
        <v>3</v>
      </c>
      <c r="B22" s="342"/>
      <c r="C22" s="293" t="s">
        <v>588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37"/>
      <c r="S22" s="500">
        <f>SUM(S19:V21)</f>
        <v>41625681</v>
      </c>
      <c r="T22" s="500"/>
      <c r="U22" s="500"/>
      <c r="V22" s="500"/>
      <c r="W22" s="500">
        <f t="shared" ref="W22" si="4">SUM(W19:Z21)</f>
        <v>41771165</v>
      </c>
      <c r="X22" s="500"/>
      <c r="Y22" s="500"/>
      <c r="Z22" s="500"/>
      <c r="AA22" s="500">
        <f t="shared" ref="AA22" si="5">SUM(AA19:AD21)</f>
        <v>0</v>
      </c>
      <c r="AB22" s="500"/>
      <c r="AC22" s="500"/>
      <c r="AD22" s="500"/>
      <c r="AE22" s="285">
        <f>IF(W22&gt;0,AA22/W22,"n.é.")</f>
        <v>0</v>
      </c>
      <c r="AF22" s="286"/>
      <c r="AG22" s="295" t="s">
        <v>587</v>
      </c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7"/>
      <c r="AW22" s="25"/>
      <c r="AX22" s="501">
        <f>SUM(AX19:BA21)</f>
        <v>41625681</v>
      </c>
      <c r="AY22" s="502"/>
      <c r="AZ22" s="502"/>
      <c r="BA22" s="503"/>
      <c r="BB22" s="501">
        <f t="shared" ref="BB22" si="6">SUM(BB19:BE21)</f>
        <v>41771165</v>
      </c>
      <c r="BC22" s="502"/>
      <c r="BD22" s="502"/>
      <c r="BE22" s="503"/>
      <c r="BF22" s="501">
        <f t="shared" ref="BF22" si="7">SUM(BF19:BI21)</f>
        <v>0</v>
      </c>
      <c r="BG22" s="502"/>
      <c r="BH22" s="502"/>
      <c r="BI22" s="503"/>
      <c r="BJ22" s="285">
        <f>IF(BB22&gt;0,BF22/BB22,"n.é.")</f>
        <v>0</v>
      </c>
      <c r="BK22" s="286"/>
    </row>
    <row r="23" spans="1:63" ht="27.75" customHeight="1" x14ac:dyDescent="0.2">
      <c r="A23" s="345"/>
      <c r="B23" s="345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7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46"/>
      <c r="AF23" s="346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7"/>
      <c r="AW23" s="7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</row>
    <row r="24" spans="1:63" ht="28.5" customHeight="1" x14ac:dyDescent="0.2">
      <c r="A24" s="261" t="s">
        <v>853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6"/>
    </row>
    <row r="25" spans="1:63" ht="15" customHeight="1" x14ac:dyDescent="0.2">
      <c r="A25" s="264" t="s">
        <v>597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8"/>
    </row>
    <row r="26" spans="1:63" ht="15.95" customHeight="1" x14ac:dyDescent="0.2">
      <c r="A26" s="319" t="s">
        <v>598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</row>
    <row r="27" spans="1:63" x14ac:dyDescent="0.2">
      <c r="A27" s="269" t="s">
        <v>441</v>
      </c>
      <c r="B27" s="269"/>
      <c r="C27" s="340" t="s">
        <v>443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512" t="s">
        <v>444</v>
      </c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4"/>
    </row>
    <row r="28" spans="1:63" ht="35.1" customHeight="1" x14ac:dyDescent="0.2">
      <c r="A28" s="269"/>
      <c r="B28" s="269"/>
      <c r="C28" s="270" t="s">
        <v>595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4"/>
      <c r="S28" s="276" t="s">
        <v>241</v>
      </c>
      <c r="T28" s="272"/>
      <c r="U28" s="272"/>
      <c r="V28" s="272"/>
      <c r="W28" s="276" t="s">
        <v>437</v>
      </c>
      <c r="X28" s="272"/>
      <c r="Y28" s="272"/>
      <c r="Z28" s="272"/>
      <c r="AA28" s="276" t="s">
        <v>438</v>
      </c>
      <c r="AB28" s="272"/>
      <c r="AC28" s="272"/>
      <c r="AD28" s="272"/>
      <c r="AE28" s="276" t="s">
        <v>439</v>
      </c>
      <c r="AF28" s="272"/>
      <c r="AG28" s="273" t="s">
        <v>26</v>
      </c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5"/>
      <c r="AW28" s="23"/>
      <c r="AX28" s="508" t="s">
        <v>241</v>
      </c>
      <c r="AY28" s="509"/>
      <c r="AZ28" s="509"/>
      <c r="BA28" s="510"/>
      <c r="BB28" s="508" t="s">
        <v>437</v>
      </c>
      <c r="BC28" s="509"/>
      <c r="BD28" s="509"/>
      <c r="BE28" s="510"/>
      <c r="BF28" s="508" t="s">
        <v>438</v>
      </c>
      <c r="BG28" s="509"/>
      <c r="BH28" s="509"/>
      <c r="BI28" s="510"/>
      <c r="BJ28" s="508" t="s">
        <v>439</v>
      </c>
      <c r="BK28" s="510"/>
    </row>
    <row r="29" spans="1:63" x14ac:dyDescent="0.2">
      <c r="A29" s="339" t="s">
        <v>176</v>
      </c>
      <c r="B29" s="339"/>
      <c r="C29" s="314" t="s">
        <v>177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21"/>
      <c r="S29" s="314" t="s">
        <v>178</v>
      </c>
      <c r="T29" s="314"/>
      <c r="U29" s="314"/>
      <c r="V29" s="314"/>
      <c r="W29" s="314" t="s">
        <v>175</v>
      </c>
      <c r="X29" s="314"/>
      <c r="Y29" s="314"/>
      <c r="Z29" s="314"/>
      <c r="AA29" s="314" t="s">
        <v>440</v>
      </c>
      <c r="AB29" s="314"/>
      <c r="AC29" s="314"/>
      <c r="AD29" s="314"/>
      <c r="AE29" s="314" t="s">
        <v>543</v>
      </c>
      <c r="AF29" s="314"/>
      <c r="AG29" s="277" t="s">
        <v>544</v>
      </c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9"/>
      <c r="AW29" s="21"/>
      <c r="AX29" s="506" t="s">
        <v>557</v>
      </c>
      <c r="AY29" s="511"/>
      <c r="AZ29" s="511"/>
      <c r="BA29" s="507"/>
      <c r="BB29" s="506" t="s">
        <v>558</v>
      </c>
      <c r="BC29" s="511"/>
      <c r="BD29" s="511"/>
      <c r="BE29" s="507"/>
      <c r="BF29" s="506" t="s">
        <v>559</v>
      </c>
      <c r="BG29" s="511"/>
      <c r="BH29" s="511"/>
      <c r="BI29" s="507"/>
      <c r="BJ29" s="506" t="s">
        <v>560</v>
      </c>
      <c r="BK29" s="507"/>
    </row>
    <row r="30" spans="1:63" ht="20.100000000000001" customHeight="1" x14ac:dyDescent="0.2">
      <c r="A30" s="337" t="s">
        <v>0</v>
      </c>
      <c r="B30" s="338"/>
      <c r="C30" s="287" t="s">
        <v>594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11" t="s">
        <v>262</v>
      </c>
      <c r="S30" s="320">
        <f>'06'!AE108</f>
        <v>37770064</v>
      </c>
      <c r="T30" s="321"/>
      <c r="U30" s="321"/>
      <c r="V30" s="322"/>
      <c r="W30" s="288">
        <f>'06'!AI108</f>
        <v>38095383</v>
      </c>
      <c r="X30" s="288"/>
      <c r="Y30" s="288"/>
      <c r="Z30" s="288"/>
      <c r="AA30" s="288">
        <f>'06'!BC108</f>
        <v>0</v>
      </c>
      <c r="AB30" s="288"/>
      <c r="AC30" s="288"/>
      <c r="AD30" s="288"/>
      <c r="AE30" s="164">
        <f>IF(W30&lt;&gt;"",AA30/W30,"n.é.")</f>
        <v>0</v>
      </c>
      <c r="AF30" s="165"/>
      <c r="AG30" s="290" t="s">
        <v>593</v>
      </c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2"/>
      <c r="AW30" s="11" t="s">
        <v>32</v>
      </c>
      <c r="AX30" s="320">
        <f>'06'!AE241</f>
        <v>37770064</v>
      </c>
      <c r="AY30" s="321"/>
      <c r="AZ30" s="321"/>
      <c r="BA30" s="322"/>
      <c r="BB30" s="288">
        <f>'06'!AI241</f>
        <v>38095383</v>
      </c>
      <c r="BC30" s="288"/>
      <c r="BD30" s="288"/>
      <c r="BE30" s="288"/>
      <c r="BF30" s="288">
        <f>'06'!BC241</f>
        <v>0</v>
      </c>
      <c r="BG30" s="288"/>
      <c r="BH30" s="288"/>
      <c r="BI30" s="288"/>
      <c r="BJ30" s="251">
        <f>IF(BB30&lt;&gt;"",BF30/BB30,"n.é.")</f>
        <v>0</v>
      </c>
      <c r="BK30" s="252"/>
    </row>
    <row r="31" spans="1:63" ht="20.100000000000001" customHeight="1" x14ac:dyDescent="0.2">
      <c r="A31" s="337" t="s">
        <v>1</v>
      </c>
      <c r="B31" s="338"/>
      <c r="C31" s="287" t="s">
        <v>592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11" t="s">
        <v>299</v>
      </c>
      <c r="S31" s="320"/>
      <c r="T31" s="321"/>
      <c r="U31" s="321"/>
      <c r="V31" s="322"/>
      <c r="W31" s="288"/>
      <c r="X31" s="288"/>
      <c r="Y31" s="288"/>
      <c r="Z31" s="288"/>
      <c r="AA31" s="288"/>
      <c r="AB31" s="288"/>
      <c r="AC31" s="288"/>
      <c r="AD31" s="288"/>
      <c r="AE31" s="164" t="str">
        <f>IF(W31&lt;&gt;"",AA31/W31,"n.é.")</f>
        <v>n.é.</v>
      </c>
      <c r="AF31" s="165"/>
      <c r="AG31" s="290" t="s">
        <v>591</v>
      </c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2"/>
      <c r="AW31" s="11" t="s">
        <v>52</v>
      </c>
      <c r="AX31" s="320"/>
      <c r="AY31" s="321"/>
      <c r="AZ31" s="321"/>
      <c r="BA31" s="322"/>
      <c r="BB31" s="161"/>
      <c r="BC31" s="162"/>
      <c r="BD31" s="162"/>
      <c r="BE31" s="163"/>
      <c r="BF31" s="288"/>
      <c r="BG31" s="288"/>
      <c r="BH31" s="288"/>
      <c r="BI31" s="288"/>
      <c r="BJ31" s="164" t="str">
        <f>IF(BB31&lt;&gt;"",BF31/BB31,"n.é.")</f>
        <v>n.é.</v>
      </c>
      <c r="BK31" s="165"/>
    </row>
    <row r="32" spans="1:63" ht="20.100000000000001" customHeight="1" x14ac:dyDescent="0.2">
      <c r="A32" s="337" t="s">
        <v>2</v>
      </c>
      <c r="B32" s="338"/>
      <c r="C32" s="287" t="s">
        <v>590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11" t="s">
        <v>320</v>
      </c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164" t="str">
        <f>IF(W32&gt;0,AA32/W32,"n.é.")</f>
        <v>n.é.</v>
      </c>
      <c r="AF32" s="165"/>
      <c r="AG32" s="290" t="s">
        <v>589</v>
      </c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2"/>
      <c r="AW32" s="11" t="s">
        <v>57</v>
      </c>
      <c r="AX32" s="320"/>
      <c r="AY32" s="321"/>
      <c r="AZ32" s="321"/>
      <c r="BA32" s="322"/>
      <c r="BB32" s="161"/>
      <c r="BC32" s="162"/>
      <c r="BD32" s="162"/>
      <c r="BE32" s="163"/>
      <c r="BF32" s="288"/>
      <c r="BG32" s="288"/>
      <c r="BH32" s="288"/>
      <c r="BI32" s="288"/>
      <c r="BJ32" s="164" t="str">
        <f>IF(BB32&gt;0,BF32/BB32,"n.é.")</f>
        <v>n.é.</v>
      </c>
      <c r="BK32" s="165"/>
    </row>
    <row r="33" spans="1:63" s="2" customFormat="1" ht="20.100000000000001" customHeight="1" x14ac:dyDescent="0.2">
      <c r="A33" s="341" t="s">
        <v>3</v>
      </c>
      <c r="B33" s="342"/>
      <c r="C33" s="293" t="s">
        <v>588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37"/>
      <c r="S33" s="500">
        <f>SUM(S30:V32)</f>
        <v>37770064</v>
      </c>
      <c r="T33" s="500"/>
      <c r="U33" s="500"/>
      <c r="V33" s="500"/>
      <c r="W33" s="500">
        <f t="shared" ref="W33" si="8">SUM(W30:Z32)</f>
        <v>38095383</v>
      </c>
      <c r="X33" s="500"/>
      <c r="Y33" s="500"/>
      <c r="Z33" s="500"/>
      <c r="AA33" s="500">
        <f t="shared" ref="AA33" si="9">SUM(AA30:AD32)</f>
        <v>0</v>
      </c>
      <c r="AB33" s="500"/>
      <c r="AC33" s="500"/>
      <c r="AD33" s="500"/>
      <c r="AE33" s="285">
        <f>IF(W33&gt;0,AA33/W33,"n.é.")</f>
        <v>0</v>
      </c>
      <c r="AF33" s="286"/>
      <c r="AG33" s="295" t="s">
        <v>587</v>
      </c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7"/>
      <c r="AW33" s="25"/>
      <c r="AX33" s="501">
        <f>SUM(AX30:BA32)</f>
        <v>37770064</v>
      </c>
      <c r="AY33" s="502"/>
      <c r="AZ33" s="502"/>
      <c r="BA33" s="503"/>
      <c r="BB33" s="501">
        <f t="shared" ref="BB33" si="10">SUM(BB30:BE32)</f>
        <v>38095383</v>
      </c>
      <c r="BC33" s="502"/>
      <c r="BD33" s="502"/>
      <c r="BE33" s="503"/>
      <c r="BF33" s="501">
        <f t="shared" ref="BF33" si="11">SUM(BF30:BI32)</f>
        <v>0</v>
      </c>
      <c r="BG33" s="502"/>
      <c r="BH33" s="502"/>
      <c r="BI33" s="503"/>
      <c r="BJ33" s="285">
        <f>IF(BB33&gt;0,BF33/BB33,"n.é.")</f>
        <v>0</v>
      </c>
      <c r="BK33" s="286"/>
    </row>
    <row r="34" spans="1:63" ht="20.100000000000001" customHeight="1" x14ac:dyDescent="0.2">
      <c r="A34" s="345"/>
      <c r="B34" s="345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7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46"/>
      <c r="AF34" s="346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7"/>
      <c r="AW34" s="7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</row>
  </sheetData>
  <sheetProtection formatCells="0" formatColumns="0" formatRows="0" insertColumns="0" insertRows="0" insertHyperlinks="0" deleteColumns="0" deleteRows="0" sort="0" autoFilter="0" pivotTables="0"/>
  <mergeCells count="236">
    <mergeCell ref="AE21:AF21"/>
    <mergeCell ref="AG21:AV21"/>
    <mergeCell ref="AX21:BA21"/>
    <mergeCell ref="BB21:BE21"/>
    <mergeCell ref="BF21:BI21"/>
    <mergeCell ref="BJ21:BK21"/>
    <mergeCell ref="A22:B22"/>
    <mergeCell ref="C22:Q22"/>
    <mergeCell ref="S22:V22"/>
    <mergeCell ref="W22:Z22"/>
    <mergeCell ref="AA22:AD22"/>
    <mergeCell ref="AE22:AF22"/>
    <mergeCell ref="AG22:AV22"/>
    <mergeCell ref="AX22:BA22"/>
    <mergeCell ref="BB22:BE22"/>
    <mergeCell ref="BF22:BI22"/>
    <mergeCell ref="BJ22:BK22"/>
    <mergeCell ref="A21:B21"/>
    <mergeCell ref="C21:Q21"/>
    <mergeCell ref="S21:V21"/>
    <mergeCell ref="W21:Z21"/>
    <mergeCell ref="AA21:AD21"/>
    <mergeCell ref="AE19:AF19"/>
    <mergeCell ref="AG19:AV19"/>
    <mergeCell ref="AX19:BA19"/>
    <mergeCell ref="BB19:BE19"/>
    <mergeCell ref="BF19:BI19"/>
    <mergeCell ref="BJ19:BK19"/>
    <mergeCell ref="A20:B20"/>
    <mergeCell ref="C20:Q20"/>
    <mergeCell ref="S20:V20"/>
    <mergeCell ref="W20:Z20"/>
    <mergeCell ref="AA20:AD20"/>
    <mergeCell ref="AE20:AF20"/>
    <mergeCell ref="AG20:AV20"/>
    <mergeCell ref="AX20:BA20"/>
    <mergeCell ref="BB20:BE20"/>
    <mergeCell ref="BF20:BI20"/>
    <mergeCell ref="BJ20:BK20"/>
    <mergeCell ref="C19:Q19"/>
    <mergeCell ref="S19:V19"/>
    <mergeCell ref="W19:Z19"/>
    <mergeCell ref="AA19:AD19"/>
    <mergeCell ref="AX17:BA17"/>
    <mergeCell ref="BB17:BE17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BB18:BE18"/>
    <mergeCell ref="BF18:BI18"/>
    <mergeCell ref="BJ18:BK18"/>
    <mergeCell ref="AE23:AF23"/>
    <mergeCell ref="AG23:AU23"/>
    <mergeCell ref="AX23:BA23"/>
    <mergeCell ref="BB23:BE23"/>
    <mergeCell ref="BF23:BI23"/>
    <mergeCell ref="BJ23:BK23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7:AF17"/>
    <mergeCell ref="AG17:AV17"/>
    <mergeCell ref="A23:B23"/>
    <mergeCell ref="C23:Q23"/>
    <mergeCell ref="S23:V23"/>
    <mergeCell ref="W23:Z23"/>
    <mergeCell ref="AA23:AD23"/>
    <mergeCell ref="A19:B19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A11:B11"/>
    <mergeCell ref="C11:Q11"/>
    <mergeCell ref="S11:V11"/>
    <mergeCell ref="W11:Z11"/>
    <mergeCell ref="AA11:AD11"/>
    <mergeCell ref="AE11:AF11"/>
    <mergeCell ref="A10:B10"/>
    <mergeCell ref="C10:Q10"/>
    <mergeCell ref="S10:V10"/>
    <mergeCell ref="W10:Z10"/>
    <mergeCell ref="AA10:AD10"/>
    <mergeCell ref="AE10:AF10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G34:AU34"/>
    <mergeCell ref="AX34:BA34"/>
    <mergeCell ref="BB34:BE34"/>
    <mergeCell ref="BF34:BI34"/>
    <mergeCell ref="BJ34:BK34"/>
    <mergeCell ref="A2:BK2"/>
    <mergeCell ref="A3:BK3"/>
    <mergeCell ref="A4:BK4"/>
    <mergeCell ref="A5:B6"/>
    <mergeCell ref="C5:AF5"/>
    <mergeCell ref="A34:B34"/>
    <mergeCell ref="C34:Q34"/>
    <mergeCell ref="S34:V34"/>
    <mergeCell ref="W34:Z34"/>
    <mergeCell ref="AA34:AD34"/>
    <mergeCell ref="AE34:AF34"/>
    <mergeCell ref="AE33:AF33"/>
    <mergeCell ref="AG33:AV33"/>
    <mergeCell ref="AX33:BA33"/>
    <mergeCell ref="BB33:BE33"/>
    <mergeCell ref="BF33:BI33"/>
    <mergeCell ref="BJ33:BK33"/>
    <mergeCell ref="AG32:AV32"/>
    <mergeCell ref="AX32:BA32"/>
    <mergeCell ref="A33:B33"/>
    <mergeCell ref="C33:Q33"/>
    <mergeCell ref="S33:V33"/>
    <mergeCell ref="W33:Z33"/>
    <mergeCell ref="AA33:AD33"/>
    <mergeCell ref="AX31:BA31"/>
    <mergeCell ref="BB31:BE31"/>
    <mergeCell ref="BF31:BI31"/>
    <mergeCell ref="BJ31:BK31"/>
    <mergeCell ref="A32:B32"/>
    <mergeCell ref="C32:Q32"/>
    <mergeCell ref="S32:V32"/>
    <mergeCell ref="W32:Z32"/>
    <mergeCell ref="AA32:AD32"/>
    <mergeCell ref="AE32:AF32"/>
    <mergeCell ref="A31:B31"/>
    <mergeCell ref="C31:Q31"/>
    <mergeCell ref="S31:V31"/>
    <mergeCell ref="W31:Z31"/>
    <mergeCell ref="AA31:AD31"/>
    <mergeCell ref="AE31:AF31"/>
    <mergeCell ref="AG31:AV31"/>
    <mergeCell ref="BB32:BE32"/>
    <mergeCell ref="BF32:BI32"/>
    <mergeCell ref="BF29:BI29"/>
    <mergeCell ref="BJ29:BK29"/>
    <mergeCell ref="A30:B30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J32:BK32"/>
    <mergeCell ref="A1:BK1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BJ28:BK28"/>
    <mergeCell ref="AA28:AD28"/>
    <mergeCell ref="AE28:AF28"/>
    <mergeCell ref="AG28:AV28"/>
    <mergeCell ref="AX28:BA28"/>
    <mergeCell ref="BB28:BE28"/>
    <mergeCell ref="BF28:BI28"/>
    <mergeCell ref="AG5:BK5"/>
    <mergeCell ref="C6:Q6"/>
    <mergeCell ref="S6:V6"/>
    <mergeCell ref="W6:Z6"/>
    <mergeCell ref="AA6:AD6"/>
    <mergeCell ref="AE6:A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0" fitToHeight="0" orientation="landscape" r:id="rId1"/>
  <headerFooter alignWithMargins="0">
    <oddFooter>&amp;P. oldal, összesen: &amp;N</oddFooter>
  </headerFooter>
  <rowBreaks count="2" manualBreakCount="2">
    <brk id="33" max="62" man="1"/>
    <brk id="41" max="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BQ9"/>
  <sheetViews>
    <sheetView view="pageBreakPreview" zoomScaleNormal="120" zoomScaleSheetLayoutView="100" workbookViewId="0">
      <selection activeCell="A2" sqref="A2:N4"/>
    </sheetView>
  </sheetViews>
  <sheetFormatPr defaultColWidth="8" defaultRowHeight="15" x14ac:dyDescent="0.25"/>
  <cols>
    <col min="1" max="1" width="4.85546875" style="75" customWidth="1"/>
    <col min="2" max="2" width="33.140625" style="75" customWidth="1"/>
    <col min="3" max="3" width="11" style="75" bestFit="1" customWidth="1"/>
    <col min="4" max="8" width="12" style="75" bestFit="1" customWidth="1"/>
    <col min="9" max="13" width="12" style="75" customWidth="1"/>
    <col min="14" max="14" width="15.7109375" style="75" customWidth="1"/>
    <col min="15" max="16384" width="8" style="75"/>
  </cols>
  <sheetData>
    <row r="1" spans="1:69" x14ac:dyDescent="0.25">
      <c r="A1" s="460" t="s">
        <v>963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</row>
    <row r="2" spans="1:69" x14ac:dyDescent="0.25">
      <c r="A2" s="524" t="s">
        <v>939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69" ht="19.5" customHeight="1" x14ac:dyDescent="0.25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</row>
    <row r="4" spans="1:69" ht="17.25" customHeight="1" thickBot="1" x14ac:dyDescent="0.3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69" ht="63" customHeight="1" x14ac:dyDescent="0.25">
      <c r="A5" s="515" t="s">
        <v>863</v>
      </c>
      <c r="B5" s="517" t="s">
        <v>864</v>
      </c>
      <c r="C5" s="521" t="s">
        <v>865</v>
      </c>
      <c r="D5" s="522"/>
      <c r="E5" s="522"/>
      <c r="F5" s="522"/>
      <c r="G5" s="522"/>
      <c r="H5" s="522"/>
      <c r="I5" s="522"/>
      <c r="J5" s="522"/>
      <c r="K5" s="522"/>
      <c r="L5" s="522"/>
      <c r="M5" s="523"/>
      <c r="N5" s="519" t="s">
        <v>926</v>
      </c>
    </row>
    <row r="6" spans="1:69" ht="15.75" thickBot="1" x14ac:dyDescent="0.3">
      <c r="A6" s="516"/>
      <c r="B6" s="518"/>
      <c r="C6" s="77" t="s">
        <v>866</v>
      </c>
      <c r="D6" s="77" t="s">
        <v>867</v>
      </c>
      <c r="E6" s="77" t="s">
        <v>879</v>
      </c>
      <c r="F6" s="77" t="s">
        <v>913</v>
      </c>
      <c r="G6" s="77" t="s">
        <v>914</v>
      </c>
      <c r="H6" s="77" t="s">
        <v>920</v>
      </c>
      <c r="I6" s="77" t="s">
        <v>921</v>
      </c>
      <c r="J6" s="77" t="s">
        <v>922</v>
      </c>
      <c r="K6" s="77" t="s">
        <v>923</v>
      </c>
      <c r="L6" s="77" t="s">
        <v>924</v>
      </c>
      <c r="M6" s="77" t="s">
        <v>925</v>
      </c>
      <c r="N6" s="520"/>
    </row>
    <row r="7" spans="1:69" ht="15.75" thickBot="1" x14ac:dyDescent="0.3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133"/>
      <c r="J7" s="133"/>
      <c r="K7" s="133"/>
      <c r="L7" s="133"/>
      <c r="M7" s="133"/>
      <c r="N7" s="80">
        <v>9</v>
      </c>
    </row>
    <row r="8" spans="1:69" ht="29.25" customHeight="1" thickBot="1" x14ac:dyDescent="0.3">
      <c r="A8" s="81" t="s">
        <v>176</v>
      </c>
      <c r="B8" s="134" t="s">
        <v>912</v>
      </c>
      <c r="C8" s="128">
        <v>128151</v>
      </c>
      <c r="D8" s="128">
        <v>4534142</v>
      </c>
      <c r="E8" s="128">
        <v>4324743</v>
      </c>
      <c r="F8" s="128">
        <v>4126481</v>
      </c>
      <c r="G8" s="128">
        <v>3919616</v>
      </c>
      <c r="H8" s="128">
        <v>3717052</v>
      </c>
      <c r="I8" s="128">
        <v>3514489</v>
      </c>
      <c r="J8" s="128">
        <v>3314006</v>
      </c>
      <c r="K8" s="128">
        <v>3109362</v>
      </c>
      <c r="L8" s="128">
        <v>2906798</v>
      </c>
      <c r="M8" s="128">
        <v>2046506</v>
      </c>
      <c r="N8" s="129">
        <f>SUM(C8:M8)</f>
        <v>35641346</v>
      </c>
    </row>
    <row r="9" spans="1:69" ht="15.75" thickBot="1" x14ac:dyDescent="0.3">
      <c r="A9" s="82" t="s">
        <v>177</v>
      </c>
      <c r="B9" s="83" t="s">
        <v>868</v>
      </c>
      <c r="C9" s="84">
        <f t="shared" ref="C9:M9" si="0">SUM(C8:C8)</f>
        <v>128151</v>
      </c>
      <c r="D9" s="84">
        <f t="shared" si="0"/>
        <v>4534142</v>
      </c>
      <c r="E9" s="84">
        <f t="shared" si="0"/>
        <v>4324743</v>
      </c>
      <c r="F9" s="84">
        <f t="shared" si="0"/>
        <v>4126481</v>
      </c>
      <c r="G9" s="84">
        <f t="shared" si="0"/>
        <v>3919616</v>
      </c>
      <c r="H9" s="84">
        <f t="shared" si="0"/>
        <v>3717052</v>
      </c>
      <c r="I9" s="84">
        <f t="shared" si="0"/>
        <v>3514489</v>
      </c>
      <c r="J9" s="84">
        <f t="shared" si="0"/>
        <v>3314006</v>
      </c>
      <c r="K9" s="84">
        <f t="shared" si="0"/>
        <v>3109362</v>
      </c>
      <c r="L9" s="84">
        <f t="shared" si="0"/>
        <v>2906798</v>
      </c>
      <c r="M9" s="84">
        <f t="shared" si="0"/>
        <v>2046506</v>
      </c>
      <c r="N9" s="84">
        <v>0</v>
      </c>
    </row>
  </sheetData>
  <mergeCells count="6">
    <mergeCell ref="A1:N1"/>
    <mergeCell ref="A5:A6"/>
    <mergeCell ref="B5:B6"/>
    <mergeCell ref="N5:N6"/>
    <mergeCell ref="C5:M5"/>
    <mergeCell ref="A2:N4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H16"/>
  <sheetViews>
    <sheetView view="pageBreakPreview" zoomScaleNormal="120" zoomScaleSheetLayoutView="100" workbookViewId="0">
      <selection activeCell="A2" sqref="A2:C4"/>
    </sheetView>
  </sheetViews>
  <sheetFormatPr defaultColWidth="8" defaultRowHeight="15" x14ac:dyDescent="0.25"/>
  <cols>
    <col min="1" max="1" width="4.85546875" style="75" customWidth="1"/>
    <col min="2" max="2" width="53.28515625" style="75" customWidth="1"/>
    <col min="3" max="3" width="16.7109375" style="75" customWidth="1"/>
    <col min="4" max="16384" width="8" style="75"/>
  </cols>
  <sheetData>
    <row r="1" spans="1:8" x14ac:dyDescent="0.25">
      <c r="A1" s="460" t="s">
        <v>964</v>
      </c>
      <c r="B1" s="460"/>
      <c r="C1" s="460"/>
      <c r="D1" s="102"/>
      <c r="E1" s="102"/>
      <c r="F1" s="102"/>
      <c r="G1" s="102"/>
      <c r="H1" s="102"/>
    </row>
    <row r="2" spans="1:8" x14ac:dyDescent="0.25">
      <c r="A2" s="524" t="s">
        <v>940</v>
      </c>
      <c r="B2" s="524"/>
      <c r="C2" s="524"/>
    </row>
    <row r="3" spans="1:8" ht="48" customHeight="1" x14ac:dyDescent="0.25">
      <c r="A3" s="524"/>
      <c r="B3" s="524"/>
      <c r="C3" s="524"/>
      <c r="D3" s="103"/>
      <c r="E3" s="103"/>
      <c r="F3" s="103"/>
      <c r="G3" s="103"/>
      <c r="H3" s="103"/>
    </row>
    <row r="4" spans="1:8" ht="33" customHeight="1" x14ac:dyDescent="0.25">
      <c r="A4" s="524"/>
      <c r="B4" s="524"/>
      <c r="C4" s="524"/>
    </row>
    <row r="5" spans="1:8" ht="15.95" customHeight="1" thickBot="1" x14ac:dyDescent="0.3">
      <c r="A5" s="529" t="s">
        <v>862</v>
      </c>
      <c r="B5" s="529"/>
      <c r="C5" s="529"/>
      <c r="D5" s="76"/>
    </row>
    <row r="6" spans="1:8" ht="26.25" customHeight="1" thickBot="1" x14ac:dyDescent="0.3">
      <c r="A6" s="85" t="s">
        <v>863</v>
      </c>
      <c r="B6" s="86" t="s">
        <v>869</v>
      </c>
      <c r="C6" s="87" t="s">
        <v>927</v>
      </c>
    </row>
    <row r="7" spans="1:8" ht="15.75" thickBot="1" x14ac:dyDescent="0.3">
      <c r="A7" s="88">
        <v>1</v>
      </c>
      <c r="B7" s="89">
        <v>2</v>
      </c>
      <c r="C7" s="90">
        <v>3</v>
      </c>
    </row>
    <row r="8" spans="1:8" x14ac:dyDescent="0.25">
      <c r="A8" s="91" t="s">
        <v>176</v>
      </c>
      <c r="B8" s="92" t="s">
        <v>870</v>
      </c>
      <c r="C8" s="93">
        <v>38600000</v>
      </c>
    </row>
    <row r="9" spans="1:8" x14ac:dyDescent="0.25">
      <c r="A9" s="94" t="s">
        <v>177</v>
      </c>
      <c r="B9" s="95" t="s">
        <v>871</v>
      </c>
      <c r="C9" s="96"/>
    </row>
    <row r="10" spans="1:8" x14ac:dyDescent="0.25">
      <c r="A10" s="94" t="s">
        <v>178</v>
      </c>
      <c r="B10" s="95" t="s">
        <v>872</v>
      </c>
      <c r="C10" s="96">
        <v>280000</v>
      </c>
    </row>
    <row r="11" spans="1:8" ht="23.25" x14ac:dyDescent="0.25">
      <c r="A11" s="94" t="s">
        <v>175</v>
      </c>
      <c r="B11" s="97" t="s">
        <v>873</v>
      </c>
      <c r="C11" s="96"/>
    </row>
    <row r="12" spans="1:8" x14ac:dyDescent="0.25">
      <c r="A12" s="98" t="s">
        <v>440</v>
      </c>
      <c r="B12" s="99" t="s">
        <v>874</v>
      </c>
      <c r="C12" s="100"/>
    </row>
    <row r="13" spans="1:8" x14ac:dyDescent="0.25">
      <c r="A13" s="94" t="s">
        <v>543</v>
      </c>
      <c r="B13" s="95" t="s">
        <v>875</v>
      </c>
      <c r="C13" s="96"/>
    </row>
    <row r="14" spans="1:8" ht="15.75" thickBot="1" x14ac:dyDescent="0.3">
      <c r="A14" s="98" t="s">
        <v>544</v>
      </c>
      <c r="B14" s="99" t="s">
        <v>876</v>
      </c>
      <c r="C14" s="100"/>
    </row>
    <row r="15" spans="1:8" ht="15.75" thickBot="1" x14ac:dyDescent="0.3">
      <c r="A15" s="526" t="s">
        <v>877</v>
      </c>
      <c r="B15" s="527"/>
      <c r="C15" s="101">
        <f>SUM(C8:C14)</f>
        <v>38880000</v>
      </c>
    </row>
    <row r="16" spans="1:8" ht="23.25" customHeight="1" x14ac:dyDescent="0.25">
      <c r="A16" s="528" t="s">
        <v>878</v>
      </c>
      <c r="B16" s="528"/>
      <c r="C16" s="528"/>
    </row>
  </sheetData>
  <mergeCells count="5">
    <mergeCell ref="A15:B15"/>
    <mergeCell ref="A16:C16"/>
    <mergeCell ref="A1:C1"/>
    <mergeCell ref="A2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F14"/>
  <sheetViews>
    <sheetView showGridLines="0" view="pageBreakPreview" zoomScaleSheetLayoutView="100" workbookViewId="0">
      <selection activeCell="A2" sqref="A2:F2"/>
    </sheetView>
  </sheetViews>
  <sheetFormatPr defaultColWidth="9.140625" defaultRowHeight="12.75" x14ac:dyDescent="0.2"/>
  <cols>
    <col min="1" max="1" width="4.85546875" style="3" customWidth="1"/>
    <col min="2" max="2" width="37.7109375" style="3" customWidth="1"/>
    <col min="3" max="6" width="20.7109375" style="1" customWidth="1"/>
    <col min="7" max="16384" width="9.140625" style="1"/>
  </cols>
  <sheetData>
    <row r="1" spans="1:6" ht="28.5" customHeight="1" x14ac:dyDescent="0.2">
      <c r="A1" s="260" t="s">
        <v>965</v>
      </c>
      <c r="B1" s="260"/>
      <c r="C1" s="260"/>
      <c r="D1" s="260"/>
      <c r="E1" s="260"/>
      <c r="F1" s="260"/>
    </row>
    <row r="2" spans="1:6" ht="28.5" customHeight="1" x14ac:dyDescent="0.2">
      <c r="A2" s="261" t="s">
        <v>562</v>
      </c>
      <c r="B2" s="315"/>
      <c r="C2" s="315"/>
      <c r="D2" s="315"/>
      <c r="E2" s="315"/>
      <c r="F2" s="316"/>
    </row>
    <row r="3" spans="1:6" ht="15.95" customHeight="1" x14ac:dyDescent="0.2">
      <c r="A3" s="499"/>
      <c r="B3" s="499"/>
      <c r="C3" s="499"/>
      <c r="D3" s="499"/>
      <c r="E3" s="499"/>
      <c r="F3" s="499"/>
    </row>
    <row r="4" spans="1:6" ht="15.95" customHeight="1" x14ac:dyDescent="0.2">
      <c r="A4" s="26" t="s">
        <v>574</v>
      </c>
      <c r="B4" s="58"/>
      <c r="C4" s="58"/>
      <c r="D4" s="58"/>
      <c r="E4" s="58"/>
      <c r="F4" s="58"/>
    </row>
    <row r="5" spans="1:6" ht="15.95" customHeight="1" x14ac:dyDescent="0.2">
      <c r="A5" s="26" t="s">
        <v>575</v>
      </c>
      <c r="B5" s="58"/>
      <c r="C5" s="58"/>
      <c r="D5" s="58"/>
      <c r="E5" s="58"/>
      <c r="F5" s="58"/>
    </row>
    <row r="6" spans="1:6" ht="20.100000000000001" customHeight="1" x14ac:dyDescent="0.2">
      <c r="A6" s="319" t="s">
        <v>598</v>
      </c>
      <c r="B6" s="319"/>
      <c r="C6" s="319"/>
      <c r="D6" s="319"/>
      <c r="E6" s="319"/>
      <c r="F6" s="319"/>
    </row>
    <row r="7" spans="1:6" ht="30" customHeight="1" x14ac:dyDescent="0.2">
      <c r="A7" s="27" t="s">
        <v>441</v>
      </c>
      <c r="B7" s="27" t="s">
        <v>563</v>
      </c>
      <c r="C7" s="27" t="s">
        <v>564</v>
      </c>
      <c r="D7" s="27" t="s">
        <v>565</v>
      </c>
      <c r="E7" s="27" t="s">
        <v>566</v>
      </c>
      <c r="F7" s="27" t="s">
        <v>542</v>
      </c>
    </row>
    <row r="8" spans="1:6" ht="30" customHeight="1" x14ac:dyDescent="0.2">
      <c r="A8" s="28">
        <v>1</v>
      </c>
      <c r="B8" s="29" t="s">
        <v>567</v>
      </c>
      <c r="C8" s="29"/>
      <c r="D8" s="29"/>
      <c r="E8" s="29"/>
      <c r="F8" s="30"/>
    </row>
    <row r="9" spans="1:6" ht="30" customHeight="1" x14ac:dyDescent="0.2">
      <c r="A9" s="28">
        <v>2</v>
      </c>
      <c r="B9" s="31" t="s">
        <v>568</v>
      </c>
      <c r="C9" s="29"/>
      <c r="D9" s="29"/>
      <c r="E9" s="29"/>
      <c r="F9" s="30"/>
    </row>
    <row r="10" spans="1:6" ht="30" customHeight="1" x14ac:dyDescent="0.2">
      <c r="A10" s="28">
        <v>3</v>
      </c>
      <c r="B10" s="31" t="s">
        <v>569</v>
      </c>
      <c r="C10" s="29"/>
      <c r="D10" s="29"/>
      <c r="E10" s="29"/>
      <c r="F10" s="30"/>
    </row>
    <row r="11" spans="1:6" ht="30" customHeight="1" x14ac:dyDescent="0.2">
      <c r="A11" s="28">
        <v>4</v>
      </c>
      <c r="B11" s="29" t="s">
        <v>570</v>
      </c>
      <c r="C11" s="29"/>
      <c r="D11" s="29"/>
      <c r="E11" s="29"/>
      <c r="F11" s="30"/>
    </row>
    <row r="12" spans="1:6" ht="30" customHeight="1" x14ac:dyDescent="0.2">
      <c r="A12" s="28">
        <v>5</v>
      </c>
      <c r="B12" s="31" t="s">
        <v>571</v>
      </c>
      <c r="C12" s="29"/>
      <c r="D12" s="29"/>
      <c r="E12" s="29"/>
      <c r="F12" s="30"/>
    </row>
    <row r="13" spans="1:6" ht="30" customHeight="1" x14ac:dyDescent="0.2">
      <c r="A13" s="28">
        <v>6</v>
      </c>
      <c r="B13" s="31" t="s">
        <v>572</v>
      </c>
      <c r="C13" s="29"/>
      <c r="D13" s="29"/>
      <c r="E13" s="29"/>
      <c r="F13" s="30"/>
    </row>
    <row r="14" spans="1:6" ht="30" customHeight="1" x14ac:dyDescent="0.2">
      <c r="A14" s="32"/>
      <c r="B14" s="33" t="s">
        <v>573</v>
      </c>
      <c r="C14" s="30"/>
      <c r="D14" s="30"/>
      <c r="E14" s="30"/>
      <c r="F14" s="34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F34"/>
  <sheetViews>
    <sheetView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5" style="104" customWidth="1"/>
    <col min="2" max="2" width="47" style="105" customWidth="1"/>
    <col min="3" max="4" width="15.140625" style="105" customWidth="1"/>
    <col min="5" max="256" width="9.140625" style="105"/>
    <col min="257" max="257" width="5" style="105" customWidth="1"/>
    <col min="258" max="258" width="47" style="105" customWidth="1"/>
    <col min="259" max="260" width="15.140625" style="105" customWidth="1"/>
    <col min="261" max="512" width="9.140625" style="105"/>
    <col min="513" max="513" width="5" style="105" customWidth="1"/>
    <col min="514" max="514" width="47" style="105" customWidth="1"/>
    <col min="515" max="516" width="15.140625" style="105" customWidth="1"/>
    <col min="517" max="768" width="9.140625" style="105"/>
    <col min="769" max="769" width="5" style="105" customWidth="1"/>
    <col min="770" max="770" width="47" style="105" customWidth="1"/>
    <col min="771" max="772" width="15.140625" style="105" customWidth="1"/>
    <col min="773" max="1024" width="9.140625" style="105"/>
    <col min="1025" max="1025" width="5" style="105" customWidth="1"/>
    <col min="1026" max="1026" width="47" style="105" customWidth="1"/>
    <col min="1027" max="1028" width="15.140625" style="105" customWidth="1"/>
    <col min="1029" max="1280" width="9.140625" style="105"/>
    <col min="1281" max="1281" width="5" style="105" customWidth="1"/>
    <col min="1282" max="1282" width="47" style="105" customWidth="1"/>
    <col min="1283" max="1284" width="15.140625" style="105" customWidth="1"/>
    <col min="1285" max="1536" width="9.140625" style="105"/>
    <col min="1537" max="1537" width="5" style="105" customWidth="1"/>
    <col min="1538" max="1538" width="47" style="105" customWidth="1"/>
    <col min="1539" max="1540" width="15.140625" style="105" customWidth="1"/>
    <col min="1541" max="1792" width="9.140625" style="105"/>
    <col min="1793" max="1793" width="5" style="105" customWidth="1"/>
    <col min="1794" max="1794" width="47" style="105" customWidth="1"/>
    <col min="1795" max="1796" width="15.140625" style="105" customWidth="1"/>
    <col min="1797" max="2048" width="9.140625" style="105"/>
    <col min="2049" max="2049" width="5" style="105" customWidth="1"/>
    <col min="2050" max="2050" width="47" style="105" customWidth="1"/>
    <col min="2051" max="2052" width="15.140625" style="105" customWidth="1"/>
    <col min="2053" max="2304" width="9.140625" style="105"/>
    <col min="2305" max="2305" width="5" style="105" customWidth="1"/>
    <col min="2306" max="2306" width="47" style="105" customWidth="1"/>
    <col min="2307" max="2308" width="15.140625" style="105" customWidth="1"/>
    <col min="2309" max="2560" width="9.140625" style="105"/>
    <col min="2561" max="2561" width="5" style="105" customWidth="1"/>
    <col min="2562" max="2562" width="47" style="105" customWidth="1"/>
    <col min="2563" max="2564" width="15.140625" style="105" customWidth="1"/>
    <col min="2565" max="2816" width="9.140625" style="105"/>
    <col min="2817" max="2817" width="5" style="105" customWidth="1"/>
    <col min="2818" max="2818" width="47" style="105" customWidth="1"/>
    <col min="2819" max="2820" width="15.140625" style="105" customWidth="1"/>
    <col min="2821" max="3072" width="9.140625" style="105"/>
    <col min="3073" max="3073" width="5" style="105" customWidth="1"/>
    <col min="3074" max="3074" width="47" style="105" customWidth="1"/>
    <col min="3075" max="3076" width="15.140625" style="105" customWidth="1"/>
    <col min="3077" max="3328" width="9.140625" style="105"/>
    <col min="3329" max="3329" width="5" style="105" customWidth="1"/>
    <col min="3330" max="3330" width="47" style="105" customWidth="1"/>
    <col min="3331" max="3332" width="15.140625" style="105" customWidth="1"/>
    <col min="3333" max="3584" width="9.140625" style="105"/>
    <col min="3585" max="3585" width="5" style="105" customWidth="1"/>
    <col min="3586" max="3586" width="47" style="105" customWidth="1"/>
    <col min="3587" max="3588" width="15.140625" style="105" customWidth="1"/>
    <col min="3589" max="3840" width="9.140625" style="105"/>
    <col min="3841" max="3841" width="5" style="105" customWidth="1"/>
    <col min="3842" max="3842" width="47" style="105" customWidth="1"/>
    <col min="3843" max="3844" width="15.140625" style="105" customWidth="1"/>
    <col min="3845" max="4096" width="9.140625" style="105"/>
    <col min="4097" max="4097" width="5" style="105" customWidth="1"/>
    <col min="4098" max="4098" width="47" style="105" customWidth="1"/>
    <col min="4099" max="4100" width="15.140625" style="105" customWidth="1"/>
    <col min="4101" max="4352" width="9.140625" style="105"/>
    <col min="4353" max="4353" width="5" style="105" customWidth="1"/>
    <col min="4354" max="4354" width="47" style="105" customWidth="1"/>
    <col min="4355" max="4356" width="15.140625" style="105" customWidth="1"/>
    <col min="4357" max="4608" width="9.140625" style="105"/>
    <col min="4609" max="4609" width="5" style="105" customWidth="1"/>
    <col min="4610" max="4610" width="47" style="105" customWidth="1"/>
    <col min="4611" max="4612" width="15.140625" style="105" customWidth="1"/>
    <col min="4613" max="4864" width="9.140625" style="105"/>
    <col min="4865" max="4865" width="5" style="105" customWidth="1"/>
    <col min="4866" max="4866" width="47" style="105" customWidth="1"/>
    <col min="4867" max="4868" width="15.140625" style="105" customWidth="1"/>
    <col min="4869" max="5120" width="9.140625" style="105"/>
    <col min="5121" max="5121" width="5" style="105" customWidth="1"/>
    <col min="5122" max="5122" width="47" style="105" customWidth="1"/>
    <col min="5123" max="5124" width="15.140625" style="105" customWidth="1"/>
    <col min="5125" max="5376" width="9.140625" style="105"/>
    <col min="5377" max="5377" width="5" style="105" customWidth="1"/>
    <col min="5378" max="5378" width="47" style="105" customWidth="1"/>
    <col min="5379" max="5380" width="15.140625" style="105" customWidth="1"/>
    <col min="5381" max="5632" width="9.140625" style="105"/>
    <col min="5633" max="5633" width="5" style="105" customWidth="1"/>
    <col min="5634" max="5634" width="47" style="105" customWidth="1"/>
    <col min="5635" max="5636" width="15.140625" style="105" customWidth="1"/>
    <col min="5637" max="5888" width="9.140625" style="105"/>
    <col min="5889" max="5889" width="5" style="105" customWidth="1"/>
    <col min="5890" max="5890" width="47" style="105" customWidth="1"/>
    <col min="5891" max="5892" width="15.140625" style="105" customWidth="1"/>
    <col min="5893" max="6144" width="9.140625" style="105"/>
    <col min="6145" max="6145" width="5" style="105" customWidth="1"/>
    <col min="6146" max="6146" width="47" style="105" customWidth="1"/>
    <col min="6147" max="6148" width="15.140625" style="105" customWidth="1"/>
    <col min="6149" max="6400" width="9.140625" style="105"/>
    <col min="6401" max="6401" width="5" style="105" customWidth="1"/>
    <col min="6402" max="6402" width="47" style="105" customWidth="1"/>
    <col min="6403" max="6404" width="15.140625" style="105" customWidth="1"/>
    <col min="6405" max="6656" width="9.140625" style="105"/>
    <col min="6657" max="6657" width="5" style="105" customWidth="1"/>
    <col min="6658" max="6658" width="47" style="105" customWidth="1"/>
    <col min="6659" max="6660" width="15.140625" style="105" customWidth="1"/>
    <col min="6661" max="6912" width="9.140625" style="105"/>
    <col min="6913" max="6913" width="5" style="105" customWidth="1"/>
    <col min="6914" max="6914" width="47" style="105" customWidth="1"/>
    <col min="6915" max="6916" width="15.140625" style="105" customWidth="1"/>
    <col min="6917" max="7168" width="9.140625" style="105"/>
    <col min="7169" max="7169" width="5" style="105" customWidth="1"/>
    <col min="7170" max="7170" width="47" style="105" customWidth="1"/>
    <col min="7171" max="7172" width="15.140625" style="105" customWidth="1"/>
    <col min="7173" max="7424" width="9.140625" style="105"/>
    <col min="7425" max="7425" width="5" style="105" customWidth="1"/>
    <col min="7426" max="7426" width="47" style="105" customWidth="1"/>
    <col min="7427" max="7428" width="15.140625" style="105" customWidth="1"/>
    <col min="7429" max="7680" width="9.140625" style="105"/>
    <col min="7681" max="7681" width="5" style="105" customWidth="1"/>
    <col min="7682" max="7682" width="47" style="105" customWidth="1"/>
    <col min="7683" max="7684" width="15.140625" style="105" customWidth="1"/>
    <col min="7685" max="7936" width="9.140625" style="105"/>
    <col min="7937" max="7937" width="5" style="105" customWidth="1"/>
    <col min="7938" max="7938" width="47" style="105" customWidth="1"/>
    <col min="7939" max="7940" width="15.140625" style="105" customWidth="1"/>
    <col min="7941" max="8192" width="9.140625" style="105"/>
    <col min="8193" max="8193" width="5" style="105" customWidth="1"/>
    <col min="8194" max="8194" width="47" style="105" customWidth="1"/>
    <col min="8195" max="8196" width="15.140625" style="105" customWidth="1"/>
    <col min="8197" max="8448" width="9.140625" style="105"/>
    <col min="8449" max="8449" width="5" style="105" customWidth="1"/>
    <col min="8450" max="8450" width="47" style="105" customWidth="1"/>
    <col min="8451" max="8452" width="15.140625" style="105" customWidth="1"/>
    <col min="8453" max="8704" width="9.140625" style="105"/>
    <col min="8705" max="8705" width="5" style="105" customWidth="1"/>
    <col min="8706" max="8706" width="47" style="105" customWidth="1"/>
    <col min="8707" max="8708" width="15.140625" style="105" customWidth="1"/>
    <col min="8709" max="8960" width="9.140625" style="105"/>
    <col min="8961" max="8961" width="5" style="105" customWidth="1"/>
    <col min="8962" max="8962" width="47" style="105" customWidth="1"/>
    <col min="8963" max="8964" width="15.140625" style="105" customWidth="1"/>
    <col min="8965" max="9216" width="9.140625" style="105"/>
    <col min="9217" max="9217" width="5" style="105" customWidth="1"/>
    <col min="9218" max="9218" width="47" style="105" customWidth="1"/>
    <col min="9219" max="9220" width="15.140625" style="105" customWidth="1"/>
    <col min="9221" max="9472" width="9.140625" style="105"/>
    <col min="9473" max="9473" width="5" style="105" customWidth="1"/>
    <col min="9474" max="9474" width="47" style="105" customWidth="1"/>
    <col min="9475" max="9476" width="15.140625" style="105" customWidth="1"/>
    <col min="9477" max="9728" width="9.140625" style="105"/>
    <col min="9729" max="9729" width="5" style="105" customWidth="1"/>
    <col min="9730" max="9730" width="47" style="105" customWidth="1"/>
    <col min="9731" max="9732" width="15.140625" style="105" customWidth="1"/>
    <col min="9733" max="9984" width="9.140625" style="105"/>
    <col min="9985" max="9985" width="5" style="105" customWidth="1"/>
    <col min="9986" max="9986" width="47" style="105" customWidth="1"/>
    <col min="9987" max="9988" width="15.140625" style="105" customWidth="1"/>
    <col min="9989" max="10240" width="9.140625" style="105"/>
    <col min="10241" max="10241" width="5" style="105" customWidth="1"/>
    <col min="10242" max="10242" width="47" style="105" customWidth="1"/>
    <col min="10243" max="10244" width="15.140625" style="105" customWidth="1"/>
    <col min="10245" max="10496" width="9.140625" style="105"/>
    <col min="10497" max="10497" width="5" style="105" customWidth="1"/>
    <col min="10498" max="10498" width="47" style="105" customWidth="1"/>
    <col min="10499" max="10500" width="15.140625" style="105" customWidth="1"/>
    <col min="10501" max="10752" width="9.140625" style="105"/>
    <col min="10753" max="10753" width="5" style="105" customWidth="1"/>
    <col min="10754" max="10754" width="47" style="105" customWidth="1"/>
    <col min="10755" max="10756" width="15.140625" style="105" customWidth="1"/>
    <col min="10757" max="11008" width="9.140625" style="105"/>
    <col min="11009" max="11009" width="5" style="105" customWidth="1"/>
    <col min="11010" max="11010" width="47" style="105" customWidth="1"/>
    <col min="11011" max="11012" width="15.140625" style="105" customWidth="1"/>
    <col min="11013" max="11264" width="9.140625" style="105"/>
    <col min="11265" max="11265" width="5" style="105" customWidth="1"/>
    <col min="11266" max="11266" width="47" style="105" customWidth="1"/>
    <col min="11267" max="11268" width="15.140625" style="105" customWidth="1"/>
    <col min="11269" max="11520" width="9.140625" style="105"/>
    <col min="11521" max="11521" width="5" style="105" customWidth="1"/>
    <col min="11522" max="11522" width="47" style="105" customWidth="1"/>
    <col min="11523" max="11524" width="15.140625" style="105" customWidth="1"/>
    <col min="11525" max="11776" width="9.140625" style="105"/>
    <col min="11777" max="11777" width="5" style="105" customWidth="1"/>
    <col min="11778" max="11778" width="47" style="105" customWidth="1"/>
    <col min="11779" max="11780" width="15.140625" style="105" customWidth="1"/>
    <col min="11781" max="12032" width="9.140625" style="105"/>
    <col min="12033" max="12033" width="5" style="105" customWidth="1"/>
    <col min="12034" max="12034" width="47" style="105" customWidth="1"/>
    <col min="12035" max="12036" width="15.140625" style="105" customWidth="1"/>
    <col min="12037" max="12288" width="9.140625" style="105"/>
    <col min="12289" max="12289" width="5" style="105" customWidth="1"/>
    <col min="12290" max="12290" width="47" style="105" customWidth="1"/>
    <col min="12291" max="12292" width="15.140625" style="105" customWidth="1"/>
    <col min="12293" max="12544" width="9.140625" style="105"/>
    <col min="12545" max="12545" width="5" style="105" customWidth="1"/>
    <col min="12546" max="12546" width="47" style="105" customWidth="1"/>
    <col min="12547" max="12548" width="15.140625" style="105" customWidth="1"/>
    <col min="12549" max="12800" width="9.140625" style="105"/>
    <col min="12801" max="12801" width="5" style="105" customWidth="1"/>
    <col min="12802" max="12802" width="47" style="105" customWidth="1"/>
    <col min="12803" max="12804" width="15.140625" style="105" customWidth="1"/>
    <col min="12805" max="13056" width="9.140625" style="105"/>
    <col min="13057" max="13057" width="5" style="105" customWidth="1"/>
    <col min="13058" max="13058" width="47" style="105" customWidth="1"/>
    <col min="13059" max="13060" width="15.140625" style="105" customWidth="1"/>
    <col min="13061" max="13312" width="9.140625" style="105"/>
    <col min="13313" max="13313" width="5" style="105" customWidth="1"/>
    <col min="13314" max="13314" width="47" style="105" customWidth="1"/>
    <col min="13315" max="13316" width="15.140625" style="105" customWidth="1"/>
    <col min="13317" max="13568" width="9.140625" style="105"/>
    <col min="13569" max="13569" width="5" style="105" customWidth="1"/>
    <col min="13570" max="13570" width="47" style="105" customWidth="1"/>
    <col min="13571" max="13572" width="15.140625" style="105" customWidth="1"/>
    <col min="13573" max="13824" width="9.140625" style="105"/>
    <col min="13825" max="13825" width="5" style="105" customWidth="1"/>
    <col min="13826" max="13826" width="47" style="105" customWidth="1"/>
    <col min="13827" max="13828" width="15.140625" style="105" customWidth="1"/>
    <col min="13829" max="14080" width="9.140625" style="105"/>
    <col min="14081" max="14081" width="5" style="105" customWidth="1"/>
    <col min="14082" max="14082" width="47" style="105" customWidth="1"/>
    <col min="14083" max="14084" width="15.140625" style="105" customWidth="1"/>
    <col min="14085" max="14336" width="9.140625" style="105"/>
    <col min="14337" max="14337" width="5" style="105" customWidth="1"/>
    <col min="14338" max="14338" width="47" style="105" customWidth="1"/>
    <col min="14339" max="14340" width="15.140625" style="105" customWidth="1"/>
    <col min="14341" max="14592" width="9.140625" style="105"/>
    <col min="14593" max="14593" width="5" style="105" customWidth="1"/>
    <col min="14594" max="14594" width="47" style="105" customWidth="1"/>
    <col min="14595" max="14596" width="15.140625" style="105" customWidth="1"/>
    <col min="14597" max="14848" width="9.140625" style="105"/>
    <col min="14849" max="14849" width="5" style="105" customWidth="1"/>
    <col min="14850" max="14850" width="47" style="105" customWidth="1"/>
    <col min="14851" max="14852" width="15.140625" style="105" customWidth="1"/>
    <col min="14853" max="15104" width="9.140625" style="105"/>
    <col min="15105" max="15105" width="5" style="105" customWidth="1"/>
    <col min="15106" max="15106" width="47" style="105" customWidth="1"/>
    <col min="15107" max="15108" width="15.140625" style="105" customWidth="1"/>
    <col min="15109" max="15360" width="9.140625" style="105"/>
    <col min="15361" max="15361" width="5" style="105" customWidth="1"/>
    <col min="15362" max="15362" width="47" style="105" customWidth="1"/>
    <col min="15363" max="15364" width="15.140625" style="105" customWidth="1"/>
    <col min="15365" max="15616" width="9.140625" style="105"/>
    <col min="15617" max="15617" width="5" style="105" customWidth="1"/>
    <col min="15618" max="15618" width="47" style="105" customWidth="1"/>
    <col min="15619" max="15620" width="15.140625" style="105" customWidth="1"/>
    <col min="15621" max="15872" width="9.140625" style="105"/>
    <col min="15873" max="15873" width="5" style="105" customWidth="1"/>
    <col min="15874" max="15874" width="47" style="105" customWidth="1"/>
    <col min="15875" max="15876" width="15.140625" style="105" customWidth="1"/>
    <col min="15877" max="16128" width="9.140625" style="105"/>
    <col min="16129" max="16129" width="5" style="105" customWidth="1"/>
    <col min="16130" max="16130" width="47" style="105" customWidth="1"/>
    <col min="16131" max="16132" width="15.140625" style="105" customWidth="1"/>
    <col min="16133" max="16384" width="9.140625" style="105"/>
  </cols>
  <sheetData>
    <row r="1" spans="1:6" x14ac:dyDescent="0.2">
      <c r="A1" s="260" t="s">
        <v>966</v>
      </c>
      <c r="B1" s="260"/>
      <c r="C1" s="260"/>
      <c r="D1" s="260"/>
      <c r="E1" s="127"/>
      <c r="F1" s="127"/>
    </row>
    <row r="2" spans="1:6" x14ac:dyDescent="0.2">
      <c r="A2" s="531" t="s">
        <v>880</v>
      </c>
      <c r="B2" s="531"/>
      <c r="C2" s="531"/>
      <c r="D2" s="531"/>
    </row>
    <row r="3" spans="1:6" x14ac:dyDescent="0.2">
      <c r="A3" s="531"/>
      <c r="B3" s="531"/>
      <c r="C3" s="531"/>
      <c r="D3" s="531"/>
    </row>
    <row r="4" spans="1:6" ht="31.5" customHeight="1" x14ac:dyDescent="0.2">
      <c r="A4" s="531"/>
      <c r="B4" s="531"/>
      <c r="C4" s="531"/>
      <c r="D4" s="531"/>
    </row>
    <row r="5" spans="1:6" s="106" customFormat="1" ht="16.5" customHeight="1" thickBot="1" x14ac:dyDescent="0.25">
      <c r="A5" s="532" t="s">
        <v>862</v>
      </c>
      <c r="B5" s="532"/>
      <c r="C5" s="532"/>
      <c r="D5" s="532"/>
    </row>
    <row r="6" spans="1:6" s="110" customFormat="1" ht="48" customHeight="1" thickBot="1" x14ac:dyDescent="0.25">
      <c r="A6" s="107" t="s">
        <v>863</v>
      </c>
      <c r="B6" s="108" t="s">
        <v>881</v>
      </c>
      <c r="C6" s="108" t="s">
        <v>882</v>
      </c>
      <c r="D6" s="109" t="s">
        <v>883</v>
      </c>
    </row>
    <row r="7" spans="1:6" s="110" customFormat="1" ht="14.1" customHeight="1" thickBot="1" x14ac:dyDescent="0.25">
      <c r="A7" s="111" t="s">
        <v>884</v>
      </c>
      <c r="B7" s="112" t="s">
        <v>885</v>
      </c>
      <c r="C7" s="112" t="s">
        <v>886</v>
      </c>
      <c r="D7" s="113" t="s">
        <v>887</v>
      </c>
    </row>
    <row r="8" spans="1:6" ht="18" customHeight="1" x14ac:dyDescent="0.2">
      <c r="A8" s="114" t="s">
        <v>176</v>
      </c>
      <c r="B8" s="115" t="s">
        <v>888</v>
      </c>
      <c r="C8" s="116"/>
      <c r="D8" s="117"/>
    </row>
    <row r="9" spans="1:6" ht="18" customHeight="1" x14ac:dyDescent="0.2">
      <c r="A9" s="118" t="s">
        <v>177</v>
      </c>
      <c r="B9" s="119" t="s">
        <v>889</v>
      </c>
      <c r="C9" s="120"/>
      <c r="D9" s="121"/>
    </row>
    <row r="10" spans="1:6" ht="18" customHeight="1" x14ac:dyDescent="0.2">
      <c r="A10" s="118" t="s">
        <v>178</v>
      </c>
      <c r="B10" s="119" t="s">
        <v>890</v>
      </c>
      <c r="C10" s="120"/>
      <c r="D10" s="121"/>
    </row>
    <row r="11" spans="1:6" ht="18" customHeight="1" x14ac:dyDescent="0.2">
      <c r="A11" s="118" t="s">
        <v>175</v>
      </c>
      <c r="B11" s="119" t="s">
        <v>891</v>
      </c>
      <c r="C11" s="120"/>
      <c r="D11" s="121"/>
    </row>
    <row r="12" spans="1:6" ht="18" customHeight="1" x14ac:dyDescent="0.2">
      <c r="A12" s="118" t="s">
        <v>440</v>
      </c>
      <c r="B12" s="119" t="s">
        <v>892</v>
      </c>
      <c r="C12" s="120"/>
      <c r="D12" s="121"/>
    </row>
    <row r="13" spans="1:6" ht="18" customHeight="1" x14ac:dyDescent="0.2">
      <c r="A13" s="118" t="s">
        <v>543</v>
      </c>
      <c r="B13" s="119" t="s">
        <v>893</v>
      </c>
      <c r="C13" s="120"/>
      <c r="D13" s="121"/>
    </row>
    <row r="14" spans="1:6" ht="18" customHeight="1" x14ac:dyDescent="0.2">
      <c r="A14" s="118" t="s">
        <v>544</v>
      </c>
      <c r="B14" s="122" t="s">
        <v>894</v>
      </c>
      <c r="C14" s="120"/>
      <c r="D14" s="121"/>
    </row>
    <row r="15" spans="1:6" ht="18" customHeight="1" x14ac:dyDescent="0.2">
      <c r="A15" s="118" t="s">
        <v>558</v>
      </c>
      <c r="B15" s="122" t="s">
        <v>895</v>
      </c>
      <c r="C15" s="120"/>
      <c r="D15" s="121"/>
    </row>
    <row r="16" spans="1:6" ht="18" customHeight="1" x14ac:dyDescent="0.2">
      <c r="A16" s="118" t="s">
        <v>559</v>
      </c>
      <c r="B16" s="122" t="s">
        <v>896</v>
      </c>
      <c r="C16" s="120"/>
      <c r="D16" s="121"/>
    </row>
    <row r="17" spans="1:4" ht="18" customHeight="1" x14ac:dyDescent="0.2">
      <c r="A17" s="118" t="s">
        <v>560</v>
      </c>
      <c r="B17" s="122" t="s">
        <v>897</v>
      </c>
      <c r="C17" s="120"/>
      <c r="D17" s="121"/>
    </row>
    <row r="18" spans="1:4" ht="22.5" customHeight="1" x14ac:dyDescent="0.2">
      <c r="A18" s="118" t="s">
        <v>898</v>
      </c>
      <c r="B18" s="122" t="s">
        <v>899</v>
      </c>
      <c r="C18" s="120"/>
      <c r="D18" s="121"/>
    </row>
    <row r="19" spans="1:4" ht="18" customHeight="1" x14ac:dyDescent="0.2">
      <c r="A19" s="118" t="s">
        <v>900</v>
      </c>
      <c r="B19" s="119" t="s">
        <v>901</v>
      </c>
      <c r="C19" s="120">
        <v>0</v>
      </c>
      <c r="D19" s="121">
        <v>0</v>
      </c>
    </row>
    <row r="20" spans="1:4" ht="18" customHeight="1" x14ac:dyDescent="0.2">
      <c r="A20" s="118" t="s">
        <v>902</v>
      </c>
      <c r="B20" s="119" t="s">
        <v>903</v>
      </c>
      <c r="C20" s="120"/>
      <c r="D20" s="121"/>
    </row>
    <row r="21" spans="1:4" ht="18" customHeight="1" x14ac:dyDescent="0.2">
      <c r="A21" s="118" t="s">
        <v>904</v>
      </c>
      <c r="B21" s="119" t="s">
        <v>905</v>
      </c>
      <c r="C21" s="120"/>
      <c r="D21" s="121"/>
    </row>
    <row r="22" spans="1:4" ht="18" customHeight="1" x14ac:dyDescent="0.2">
      <c r="A22" s="118" t="s">
        <v>906</v>
      </c>
      <c r="B22" s="119" t="s">
        <v>907</v>
      </c>
      <c r="C22" s="120"/>
      <c r="D22" s="121"/>
    </row>
    <row r="23" spans="1:4" ht="18" customHeight="1" thickBot="1" x14ac:dyDescent="0.25">
      <c r="A23" s="118" t="s">
        <v>908</v>
      </c>
      <c r="B23" s="119" t="s">
        <v>909</v>
      </c>
      <c r="C23" s="120"/>
      <c r="D23" s="121"/>
    </row>
    <row r="24" spans="1:4" ht="18" customHeight="1" thickBot="1" x14ac:dyDescent="0.25">
      <c r="A24" s="123" t="s">
        <v>910</v>
      </c>
      <c r="B24" s="124" t="s">
        <v>573</v>
      </c>
      <c r="C24" s="125">
        <f>C23+C21+C22+C20++C12+C11+C10+C9+C8+C19+C123</f>
        <v>0</v>
      </c>
      <c r="D24" s="125">
        <f>D23+D21+D22+D20++D12+D11+D10+D9+D8+D19+D123</f>
        <v>0</v>
      </c>
    </row>
    <row r="25" spans="1:4" ht="18" customHeight="1" x14ac:dyDescent="0.2">
      <c r="A25" s="126"/>
      <c r="B25" s="530"/>
      <c r="C25" s="530"/>
      <c r="D25" s="530"/>
    </row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8.25" customHeight="1" x14ac:dyDescent="0.2"/>
  </sheetData>
  <mergeCells count="4">
    <mergeCell ref="B25:D25"/>
    <mergeCell ref="A1:D1"/>
    <mergeCell ref="A2:D4"/>
    <mergeCell ref="A5:D5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&amp;"Times New Roman CE,Félkövér dőlt"3.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K35"/>
  <sheetViews>
    <sheetView showGridLines="0" view="pageBreakPreview" topLeftCell="Y10" zoomScale="94" zoomScaleSheetLayoutView="94" workbookViewId="0">
      <selection activeCell="A2" sqref="A2:BK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17" width="2.7109375" style="1" customWidth="1"/>
    <col min="18" max="18" width="5.28515625" style="1" customWidth="1"/>
    <col min="19" max="21" width="2.7109375" style="1" customWidth="1"/>
    <col min="22" max="22" width="5.140625" style="1" customWidth="1"/>
    <col min="23" max="25" width="2.7109375" style="1" customWidth="1"/>
    <col min="26" max="26" width="4.28515625" style="1" customWidth="1"/>
    <col min="27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4.85546875" style="16" customWidth="1"/>
    <col min="50" max="50" width="3.5703125" style="1" customWidth="1"/>
    <col min="51" max="52" width="2.7109375" style="1" customWidth="1"/>
    <col min="53" max="53" width="3.28515625" style="1" customWidth="1"/>
    <col min="54" max="56" width="2.7109375" style="1" customWidth="1"/>
    <col min="57" max="57" width="4.28515625" style="1" customWidth="1"/>
    <col min="58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260" t="s">
        <v>951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3" ht="28.5" customHeight="1" x14ac:dyDescent="0.2">
      <c r="A2" s="261" t="s">
        <v>848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6"/>
    </row>
    <row r="3" spans="1:63" ht="15" customHeight="1" x14ac:dyDescent="0.2">
      <c r="A3" s="264" t="s">
        <v>445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8"/>
    </row>
    <row r="4" spans="1:63" ht="15.95" customHeight="1" x14ac:dyDescent="0.2">
      <c r="A4" s="319" t="s">
        <v>598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</row>
    <row r="5" spans="1:63" ht="15.95" customHeight="1" x14ac:dyDescent="0.2">
      <c r="A5" s="269" t="s">
        <v>441</v>
      </c>
      <c r="B5" s="269"/>
      <c r="C5" s="340" t="s">
        <v>443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 t="s">
        <v>444</v>
      </c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</row>
    <row r="6" spans="1:63" ht="35.1" customHeight="1" x14ac:dyDescent="0.2">
      <c r="A6" s="269"/>
      <c r="B6" s="269"/>
      <c r="C6" s="270" t="s">
        <v>26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4" t="s">
        <v>442</v>
      </c>
      <c r="S6" s="276" t="s">
        <v>241</v>
      </c>
      <c r="T6" s="272"/>
      <c r="U6" s="272"/>
      <c r="V6" s="272"/>
      <c r="W6" s="276" t="s">
        <v>437</v>
      </c>
      <c r="X6" s="272"/>
      <c r="Y6" s="272"/>
      <c r="Z6" s="272"/>
      <c r="AA6" s="276" t="s">
        <v>438</v>
      </c>
      <c r="AB6" s="272"/>
      <c r="AC6" s="272"/>
      <c r="AD6" s="272"/>
      <c r="AE6" s="276" t="s">
        <v>439</v>
      </c>
      <c r="AF6" s="272"/>
      <c r="AG6" s="272" t="s">
        <v>26</v>
      </c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3" t="s">
        <v>442</v>
      </c>
      <c r="AX6" s="276" t="s">
        <v>241</v>
      </c>
      <c r="AY6" s="272"/>
      <c r="AZ6" s="272"/>
      <c r="BA6" s="272"/>
      <c r="BB6" s="276" t="s">
        <v>437</v>
      </c>
      <c r="BC6" s="272"/>
      <c r="BD6" s="272"/>
      <c r="BE6" s="272"/>
      <c r="BF6" s="276" t="s">
        <v>438</v>
      </c>
      <c r="BG6" s="272"/>
      <c r="BH6" s="272"/>
      <c r="BI6" s="272"/>
      <c r="BJ6" s="276" t="s">
        <v>439</v>
      </c>
      <c r="BK6" s="272"/>
    </row>
    <row r="7" spans="1:63" x14ac:dyDescent="0.2">
      <c r="A7" s="339" t="s">
        <v>176</v>
      </c>
      <c r="B7" s="339"/>
      <c r="C7" s="314" t="s">
        <v>177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21" t="s">
        <v>178</v>
      </c>
      <c r="S7" s="314" t="s">
        <v>175</v>
      </c>
      <c r="T7" s="314"/>
      <c r="U7" s="314"/>
      <c r="V7" s="314"/>
      <c r="W7" s="314" t="s">
        <v>440</v>
      </c>
      <c r="X7" s="314"/>
      <c r="Y7" s="314"/>
      <c r="Z7" s="314"/>
      <c r="AA7" s="314" t="s">
        <v>543</v>
      </c>
      <c r="AB7" s="314"/>
      <c r="AC7" s="314"/>
      <c r="AD7" s="314"/>
      <c r="AE7" s="314" t="s">
        <v>544</v>
      </c>
      <c r="AF7" s="314"/>
      <c r="AG7" s="314" t="s">
        <v>557</v>
      </c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21" t="s">
        <v>558</v>
      </c>
      <c r="AX7" s="313" t="s">
        <v>559</v>
      </c>
      <c r="AY7" s="313"/>
      <c r="AZ7" s="313"/>
      <c r="BA7" s="313"/>
      <c r="BB7" s="313" t="s">
        <v>560</v>
      </c>
      <c r="BC7" s="313"/>
      <c r="BD7" s="313"/>
      <c r="BE7" s="313"/>
      <c r="BF7" s="313" t="s">
        <v>898</v>
      </c>
      <c r="BG7" s="313"/>
      <c r="BH7" s="313"/>
      <c r="BI7" s="313"/>
      <c r="BJ7" s="313" t="s">
        <v>900</v>
      </c>
      <c r="BK7" s="313"/>
    </row>
    <row r="8" spans="1:63" ht="27.75" customHeight="1" x14ac:dyDescent="0.2">
      <c r="A8" s="337" t="s">
        <v>0</v>
      </c>
      <c r="B8" s="338"/>
      <c r="C8" s="287" t="s">
        <v>449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130" t="s">
        <v>262</v>
      </c>
      <c r="S8" s="288">
        <f>VLOOKUP(R8,'01'!$AC$8:$BH$226,3,)</f>
        <v>111230182</v>
      </c>
      <c r="T8" s="288"/>
      <c r="U8" s="288"/>
      <c r="V8" s="288"/>
      <c r="W8" s="288">
        <f>VLOOKUP(R8,'01'!$AC$8:$BH$226,7,)</f>
        <v>116581131</v>
      </c>
      <c r="X8" s="288"/>
      <c r="Y8" s="288"/>
      <c r="Z8" s="288"/>
      <c r="AA8" s="288">
        <f>VLOOKUP(R8,'01'!$AC$8:$BH$226,27,)</f>
        <v>0</v>
      </c>
      <c r="AB8" s="288"/>
      <c r="AC8" s="288"/>
      <c r="AD8" s="288"/>
      <c r="AE8" s="251">
        <f>IF(W8&lt;&gt;0,AA8/W8,"n.é.")</f>
        <v>0</v>
      </c>
      <c r="AF8" s="252"/>
      <c r="AG8" s="287" t="s">
        <v>451</v>
      </c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130" t="s">
        <v>32</v>
      </c>
      <c r="AX8" s="288">
        <f>VLOOKUP(AW8,'01'!$AC$8:$BH$226,3,)</f>
        <v>75165088</v>
      </c>
      <c r="AY8" s="288"/>
      <c r="AZ8" s="288"/>
      <c r="BA8" s="288"/>
      <c r="BB8" s="288">
        <f>VLOOKUP(AW8,'01'!$AC$8:$BH$226,7,)</f>
        <v>75885572</v>
      </c>
      <c r="BC8" s="288"/>
      <c r="BD8" s="288"/>
      <c r="BE8" s="288"/>
      <c r="BF8" s="288">
        <f>VLOOKUP(AW8,'01'!$AC$8:$BH$226,27,)</f>
        <v>0</v>
      </c>
      <c r="BG8" s="288"/>
      <c r="BH8" s="288"/>
      <c r="BI8" s="288"/>
      <c r="BJ8" s="251">
        <f t="shared" ref="BJ8:BJ13" si="0">IF(BB8&lt;&gt;0,BF8/BB8,"n.é.")</f>
        <v>0</v>
      </c>
      <c r="BK8" s="252"/>
    </row>
    <row r="9" spans="1:63" ht="20.100000000000001" customHeight="1" x14ac:dyDescent="0.2">
      <c r="A9" s="337" t="s">
        <v>1</v>
      </c>
      <c r="B9" s="338"/>
      <c r="C9" s="287" t="s">
        <v>446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130" t="s">
        <v>299</v>
      </c>
      <c r="S9" s="288">
        <f>VLOOKUP(R9,'01'!$AC$8:$BH$226,3,)</f>
        <v>38880000</v>
      </c>
      <c r="T9" s="288"/>
      <c r="U9" s="288"/>
      <c r="V9" s="288"/>
      <c r="W9" s="288">
        <f>VLOOKUP(R9,'01'!$AC$8:$BH$226,7,)</f>
        <v>38880000</v>
      </c>
      <c r="X9" s="288"/>
      <c r="Y9" s="288"/>
      <c r="Z9" s="288"/>
      <c r="AA9" s="288">
        <f>VLOOKUP(R9,'01'!$AC$8:$BH$226,27,)</f>
        <v>0</v>
      </c>
      <c r="AB9" s="288"/>
      <c r="AC9" s="288"/>
      <c r="AD9" s="288"/>
      <c r="AE9" s="251">
        <f>IF(W9&lt;&gt;0,AA9/W9,"n.é.")</f>
        <v>0</v>
      </c>
      <c r="AF9" s="252"/>
      <c r="AG9" s="287" t="s">
        <v>456</v>
      </c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130" t="s">
        <v>52</v>
      </c>
      <c r="AX9" s="288">
        <f>VLOOKUP(AW9,'01'!$AC$8:$BH$226,3,)</f>
        <v>9556180</v>
      </c>
      <c r="AY9" s="288"/>
      <c r="AZ9" s="288"/>
      <c r="BA9" s="288"/>
      <c r="BB9" s="288">
        <f>VLOOKUP(AW9,'01'!$AC$8:$BH$226,7,)</f>
        <v>9626120</v>
      </c>
      <c r="BC9" s="288"/>
      <c r="BD9" s="288"/>
      <c r="BE9" s="288"/>
      <c r="BF9" s="288">
        <f>VLOOKUP(AW9,'01'!$AC$8:$BH$226,27,)</f>
        <v>0</v>
      </c>
      <c r="BG9" s="288"/>
      <c r="BH9" s="288"/>
      <c r="BI9" s="288"/>
      <c r="BJ9" s="251">
        <f t="shared" si="0"/>
        <v>0</v>
      </c>
      <c r="BK9" s="252"/>
    </row>
    <row r="10" spans="1:63" ht="20.100000000000001" customHeight="1" x14ac:dyDescent="0.2">
      <c r="A10" s="337" t="s">
        <v>2</v>
      </c>
      <c r="B10" s="338"/>
      <c r="C10" s="287" t="s">
        <v>447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130" t="s">
        <v>320</v>
      </c>
      <c r="S10" s="288">
        <f>VLOOKUP(R10,'01'!$AC$8:$BH$226,3,)</f>
        <v>21629900</v>
      </c>
      <c r="T10" s="288"/>
      <c r="U10" s="288"/>
      <c r="V10" s="288"/>
      <c r="W10" s="288">
        <f>VLOOKUP(R10,'01'!$AC$8:$BH$226,7,)</f>
        <v>22494900</v>
      </c>
      <c r="X10" s="288"/>
      <c r="Y10" s="288"/>
      <c r="Z10" s="288"/>
      <c r="AA10" s="288">
        <f>VLOOKUP(R10,'01'!$AC$8:$BH$226,27,)</f>
        <v>0</v>
      </c>
      <c r="AB10" s="288"/>
      <c r="AC10" s="288"/>
      <c r="AD10" s="288"/>
      <c r="AE10" s="251">
        <f>IF(W10&lt;&gt;0,AA10/W10,"n.é.")</f>
        <v>0</v>
      </c>
      <c r="AF10" s="252"/>
      <c r="AG10" s="287" t="s">
        <v>452</v>
      </c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130" t="s">
        <v>57</v>
      </c>
      <c r="AX10" s="288">
        <f>VLOOKUP(AW10,'01'!$AC$8:$BH$226,3,)</f>
        <v>72902027</v>
      </c>
      <c r="AY10" s="288"/>
      <c r="AZ10" s="288"/>
      <c r="BA10" s="288"/>
      <c r="BB10" s="288">
        <f>VLOOKUP(AW10,'01'!$AC$8:$BH$226,7,)</f>
        <v>90814484</v>
      </c>
      <c r="BC10" s="288"/>
      <c r="BD10" s="288"/>
      <c r="BE10" s="288"/>
      <c r="BF10" s="288">
        <f>VLOOKUP(AW10,'01'!$AC$8:$BH$226,27,)</f>
        <v>0</v>
      </c>
      <c r="BG10" s="288"/>
      <c r="BH10" s="288"/>
      <c r="BI10" s="288"/>
      <c r="BJ10" s="251">
        <f t="shared" si="0"/>
        <v>0</v>
      </c>
      <c r="BK10" s="252"/>
    </row>
    <row r="11" spans="1:63" ht="20.100000000000001" customHeight="1" x14ac:dyDescent="0.2">
      <c r="A11" s="337" t="s">
        <v>3</v>
      </c>
      <c r="B11" s="338"/>
      <c r="C11" s="287" t="s">
        <v>448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130" t="s">
        <v>336</v>
      </c>
      <c r="S11" s="288">
        <f>VLOOKUP(R11,'01'!$AC$8:$BH$226,3,)</f>
        <v>0</v>
      </c>
      <c r="T11" s="288"/>
      <c r="U11" s="288"/>
      <c r="V11" s="288"/>
      <c r="W11" s="288">
        <f>VLOOKUP(R11,'01'!$AC$8:$BH$226,7,)</f>
        <v>0</v>
      </c>
      <c r="X11" s="288"/>
      <c r="Y11" s="288"/>
      <c r="Z11" s="288"/>
      <c r="AA11" s="288">
        <f>VLOOKUP(R11,'01'!$AC$8:$BH$226,27,)</f>
        <v>0</v>
      </c>
      <c r="AB11" s="288"/>
      <c r="AC11" s="288"/>
      <c r="AD11" s="288"/>
      <c r="AE11" s="251" t="str">
        <f>IF(W11&lt;&gt;0,AA11/W11,"n.é.")</f>
        <v>n.é.</v>
      </c>
      <c r="AF11" s="252"/>
      <c r="AG11" s="287" t="s">
        <v>453</v>
      </c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130" t="s">
        <v>58</v>
      </c>
      <c r="AX11" s="288">
        <f>VLOOKUP(AW11,'01'!$AC$8:$BH$226,3,)</f>
        <v>5600000</v>
      </c>
      <c r="AY11" s="288"/>
      <c r="AZ11" s="288"/>
      <c r="BA11" s="288"/>
      <c r="BB11" s="288">
        <f>VLOOKUP(AW11,'01'!$AC$8:$BH$226,7,)</f>
        <v>5600000</v>
      </c>
      <c r="BC11" s="288"/>
      <c r="BD11" s="288"/>
      <c r="BE11" s="288"/>
      <c r="BF11" s="288">
        <f>VLOOKUP(AW11,'01'!$AC$8:$BH$226,27,)</f>
        <v>0</v>
      </c>
      <c r="BG11" s="288"/>
      <c r="BH11" s="288"/>
      <c r="BI11" s="288"/>
      <c r="BJ11" s="251">
        <f t="shared" si="0"/>
        <v>0</v>
      </c>
      <c r="BK11" s="252"/>
    </row>
    <row r="12" spans="1:63" ht="20.100000000000001" customHeight="1" x14ac:dyDescent="0.2">
      <c r="A12" s="337" t="s">
        <v>4</v>
      </c>
      <c r="B12" s="338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130"/>
      <c r="S12" s="320"/>
      <c r="T12" s="321"/>
      <c r="U12" s="321"/>
      <c r="V12" s="322"/>
      <c r="W12" s="288"/>
      <c r="X12" s="288"/>
      <c r="Y12" s="288"/>
      <c r="Z12" s="288"/>
      <c r="AA12" s="288"/>
      <c r="AB12" s="288"/>
      <c r="AC12" s="288"/>
      <c r="AD12" s="288"/>
      <c r="AE12" s="164"/>
      <c r="AF12" s="165"/>
      <c r="AG12" s="287" t="s">
        <v>454</v>
      </c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130" t="s">
        <v>59</v>
      </c>
      <c r="AX12" s="288">
        <f>VLOOKUP(AW12,'01'!$AC$8:$BH$226,3,)</f>
        <v>6537727</v>
      </c>
      <c r="AY12" s="288"/>
      <c r="AZ12" s="288"/>
      <c r="BA12" s="288"/>
      <c r="BB12" s="288">
        <f>VLOOKUP(AW12,'01'!$AC$8:$BH$226,7,)</f>
        <v>8854750</v>
      </c>
      <c r="BC12" s="288"/>
      <c r="BD12" s="288"/>
      <c r="BE12" s="288"/>
      <c r="BF12" s="288">
        <f>VLOOKUP(AW12,'01'!$AC$8:$BH$226,27,)</f>
        <v>0</v>
      </c>
      <c r="BG12" s="288"/>
      <c r="BH12" s="288"/>
      <c r="BI12" s="288"/>
      <c r="BJ12" s="251">
        <f t="shared" si="0"/>
        <v>0</v>
      </c>
      <c r="BK12" s="252"/>
    </row>
    <row r="13" spans="1:63" ht="20.100000000000001" customHeight="1" x14ac:dyDescent="0.2">
      <c r="A13" s="343" t="s">
        <v>5</v>
      </c>
      <c r="B13" s="344"/>
      <c r="C13" s="301" t="s">
        <v>534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131"/>
      <c r="S13" s="333">
        <f>SUM(S8:V12)</f>
        <v>171740082</v>
      </c>
      <c r="T13" s="334"/>
      <c r="U13" s="334"/>
      <c r="V13" s="335"/>
      <c r="W13" s="333">
        <f t="shared" ref="W13" si="1">SUM(W8:Z12)</f>
        <v>177956031</v>
      </c>
      <c r="X13" s="334"/>
      <c r="Y13" s="334"/>
      <c r="Z13" s="335"/>
      <c r="AA13" s="333">
        <f t="shared" ref="AA13" si="2">SUM(AA8:AD12)</f>
        <v>0</v>
      </c>
      <c r="AB13" s="334"/>
      <c r="AC13" s="334"/>
      <c r="AD13" s="335"/>
      <c r="AE13" s="299">
        <f>IF(W13&lt;&gt;0,AA13/W13,"n.é.")</f>
        <v>0</v>
      </c>
      <c r="AF13" s="300"/>
      <c r="AG13" s="301" t="s">
        <v>536</v>
      </c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12"/>
      <c r="AX13" s="332">
        <f>SUM(AX8:BA12)</f>
        <v>169761022</v>
      </c>
      <c r="AY13" s="332"/>
      <c r="AZ13" s="332"/>
      <c r="BA13" s="332"/>
      <c r="BB13" s="332">
        <f t="shared" ref="BB13" si="3">SUM(BB8:BE12)</f>
        <v>190780926</v>
      </c>
      <c r="BC13" s="332"/>
      <c r="BD13" s="332"/>
      <c r="BE13" s="332"/>
      <c r="BF13" s="332">
        <f t="shared" ref="BF13" si="4">SUM(BF8:BI12)</f>
        <v>0</v>
      </c>
      <c r="BG13" s="332"/>
      <c r="BH13" s="332"/>
      <c r="BI13" s="332"/>
      <c r="BJ13" s="299">
        <f t="shared" si="0"/>
        <v>0</v>
      </c>
      <c r="BK13" s="300"/>
    </row>
    <row r="14" spans="1:63" ht="20.100000000000001" customHeight="1" x14ac:dyDescent="0.2">
      <c r="A14" s="343" t="s">
        <v>6</v>
      </c>
      <c r="B14" s="344"/>
      <c r="C14" s="301" t="s">
        <v>450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131" t="s">
        <v>380</v>
      </c>
      <c r="S14" s="333">
        <f>VLOOKUP(R14,'01'!$AC$8:$BH$226,3,)</f>
        <v>206787435</v>
      </c>
      <c r="T14" s="334"/>
      <c r="U14" s="334"/>
      <c r="V14" s="335"/>
      <c r="W14" s="336">
        <f>VLOOKUP(R14,'01'!$AC$8:$BH$226,7,)</f>
        <v>207144968</v>
      </c>
      <c r="X14" s="336"/>
      <c r="Y14" s="336"/>
      <c r="Z14" s="336"/>
      <c r="AA14" s="336">
        <f>VLOOKUP(R14,'01'!$AC$8:$BH$226,27,)</f>
        <v>0</v>
      </c>
      <c r="AB14" s="336"/>
      <c r="AC14" s="336"/>
      <c r="AD14" s="336"/>
      <c r="AE14" s="299">
        <f>IF(W14&lt;&gt;0,AA14/W14,"n.é.")</f>
        <v>0</v>
      </c>
      <c r="AF14" s="300"/>
      <c r="AG14" s="301" t="s">
        <v>455</v>
      </c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12" t="s">
        <v>415</v>
      </c>
      <c r="AX14" s="326">
        <f>VLOOKUP(AW14,'01'!$AC$8:$BH$226,3,)</f>
        <v>65779868</v>
      </c>
      <c r="AY14" s="327"/>
      <c r="AZ14" s="327"/>
      <c r="BA14" s="328"/>
      <c r="BB14" s="326">
        <f>VLOOKUP(AW14,'01'!$AC$8:$BH$226,7,)</f>
        <v>67090446</v>
      </c>
      <c r="BC14" s="327"/>
      <c r="BD14" s="327"/>
      <c r="BE14" s="328"/>
      <c r="BF14" s="326">
        <f>VLOOKUP(AW14,'01'!$AC$8:$BH$226,27,)</f>
        <v>0</v>
      </c>
      <c r="BG14" s="327"/>
      <c r="BH14" s="327"/>
      <c r="BI14" s="328"/>
      <c r="BJ14" s="299">
        <f>IF(BB14&gt;0,BF14/BB14,"n.é.")</f>
        <v>0</v>
      </c>
      <c r="BK14" s="300"/>
    </row>
    <row r="15" spans="1:63" s="2" customFormat="1" ht="20.100000000000001" customHeight="1" x14ac:dyDescent="0.2">
      <c r="A15" s="341" t="s">
        <v>7</v>
      </c>
      <c r="B15" s="342"/>
      <c r="C15" s="293" t="s">
        <v>535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56"/>
      <c r="S15" s="329">
        <f>S13+S14</f>
        <v>378527517</v>
      </c>
      <c r="T15" s="330"/>
      <c r="U15" s="330"/>
      <c r="V15" s="331"/>
      <c r="W15" s="329">
        <f t="shared" ref="W15" si="5">W13+W14</f>
        <v>385100999</v>
      </c>
      <c r="X15" s="330"/>
      <c r="Y15" s="330"/>
      <c r="Z15" s="331"/>
      <c r="AA15" s="329">
        <f t="shared" ref="AA15" si="6">AA13+AA14</f>
        <v>0</v>
      </c>
      <c r="AB15" s="330"/>
      <c r="AC15" s="330"/>
      <c r="AD15" s="331"/>
      <c r="AE15" s="285">
        <f>IF(W15&lt;&gt;0,AA15/W15,"n.é.")</f>
        <v>0</v>
      </c>
      <c r="AF15" s="286"/>
      <c r="AG15" s="295" t="s">
        <v>537</v>
      </c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7"/>
      <c r="AW15" s="13"/>
      <c r="AX15" s="347">
        <f>AX13+AX14</f>
        <v>235540890</v>
      </c>
      <c r="AY15" s="347"/>
      <c r="AZ15" s="347"/>
      <c r="BA15" s="347"/>
      <c r="BB15" s="347">
        <f t="shared" ref="BB15" si="7">BB13+BB14</f>
        <v>257871372</v>
      </c>
      <c r="BC15" s="347"/>
      <c r="BD15" s="347"/>
      <c r="BE15" s="347"/>
      <c r="BF15" s="347">
        <f t="shared" ref="BF15" si="8">BF13+BF14</f>
        <v>0</v>
      </c>
      <c r="BG15" s="347"/>
      <c r="BH15" s="347"/>
      <c r="BI15" s="347"/>
      <c r="BJ15" s="285">
        <f>IF(BB15&gt;0,BF15/BB15,"n.é.")</f>
        <v>0</v>
      </c>
      <c r="BK15" s="286"/>
    </row>
    <row r="16" spans="1:63" ht="20.100000000000001" customHeight="1" x14ac:dyDescent="0.2">
      <c r="A16" s="337" t="s">
        <v>8</v>
      </c>
      <c r="B16" s="338"/>
      <c r="C16" s="287" t="s">
        <v>849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55"/>
      <c r="S16" s="288" t="str">
        <f>IF(AX15-S15&gt;0,AX15-S15,"")</f>
        <v/>
      </c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289"/>
      <c r="AG16" s="290" t="s">
        <v>850</v>
      </c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2"/>
      <c r="AW16" s="14"/>
      <c r="AX16" s="288">
        <f>IF(S15-AX15&gt;0,S15-AX15,"")</f>
        <v>142986627</v>
      </c>
      <c r="AY16" s="288"/>
      <c r="AZ16" s="288"/>
      <c r="BA16" s="288"/>
      <c r="BB16" s="288">
        <f>IF(W15-BB15&gt;0,W15-BB15,"")</f>
        <v>127229627</v>
      </c>
      <c r="BC16" s="288"/>
      <c r="BD16" s="288"/>
      <c r="BE16" s="288"/>
      <c r="BF16" s="288" t="str">
        <f>IF(AA15-BF15&gt;0,AA15-BF15,"")</f>
        <v/>
      </c>
      <c r="BG16" s="288"/>
      <c r="BH16" s="288"/>
      <c r="BI16" s="288"/>
      <c r="BJ16" s="284"/>
      <c r="BK16" s="284"/>
    </row>
    <row r="17" spans="1:63" ht="20.100000000000001" customHeight="1" x14ac:dyDescent="0.2">
      <c r="A17" s="345"/>
      <c r="B17" s="34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7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46"/>
      <c r="AF17" s="346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7"/>
      <c r="AW17" s="15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</row>
    <row r="18" spans="1:63" ht="28.5" customHeight="1" x14ac:dyDescent="0.2">
      <c r="A18" s="261" t="s">
        <v>848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6"/>
    </row>
    <row r="19" spans="1:63" ht="15" customHeight="1" x14ac:dyDescent="0.2">
      <c r="A19" s="264" t="s">
        <v>457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8"/>
    </row>
    <row r="20" spans="1:63" ht="15.95" customHeight="1" x14ac:dyDescent="0.2">
      <c r="A20" s="319" t="s">
        <v>598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</row>
    <row r="21" spans="1:63" ht="15.95" customHeight="1" x14ac:dyDescent="0.2">
      <c r="A21" s="269" t="s">
        <v>441</v>
      </c>
      <c r="B21" s="269"/>
      <c r="C21" s="340" t="s">
        <v>443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 t="s">
        <v>444</v>
      </c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</row>
    <row r="22" spans="1:63" ht="35.1" customHeight="1" x14ac:dyDescent="0.2">
      <c r="A22" s="269"/>
      <c r="B22" s="269"/>
      <c r="C22" s="270" t="s">
        <v>26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4" t="s">
        <v>442</v>
      </c>
      <c r="S22" s="276" t="s">
        <v>241</v>
      </c>
      <c r="T22" s="272"/>
      <c r="U22" s="272"/>
      <c r="V22" s="272"/>
      <c r="W22" s="276" t="s">
        <v>437</v>
      </c>
      <c r="X22" s="272"/>
      <c r="Y22" s="272"/>
      <c r="Z22" s="272"/>
      <c r="AA22" s="276" t="s">
        <v>438</v>
      </c>
      <c r="AB22" s="272"/>
      <c r="AC22" s="272"/>
      <c r="AD22" s="272"/>
      <c r="AE22" s="276" t="s">
        <v>439</v>
      </c>
      <c r="AF22" s="272"/>
      <c r="AG22" s="272" t="s">
        <v>26</v>
      </c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3" t="s">
        <v>442</v>
      </c>
      <c r="AX22" s="276" t="s">
        <v>241</v>
      </c>
      <c r="AY22" s="272"/>
      <c r="AZ22" s="272"/>
      <c r="BA22" s="272"/>
      <c r="BB22" s="276" t="s">
        <v>437</v>
      </c>
      <c r="BC22" s="272"/>
      <c r="BD22" s="272"/>
      <c r="BE22" s="272"/>
      <c r="BF22" s="276" t="s">
        <v>438</v>
      </c>
      <c r="BG22" s="272"/>
      <c r="BH22" s="272"/>
      <c r="BI22" s="272"/>
      <c r="BJ22" s="276" t="s">
        <v>439</v>
      </c>
      <c r="BK22" s="272"/>
    </row>
    <row r="23" spans="1:63" x14ac:dyDescent="0.2">
      <c r="A23" s="339" t="s">
        <v>176</v>
      </c>
      <c r="B23" s="339"/>
      <c r="C23" s="314" t="s">
        <v>177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21" t="s">
        <v>178</v>
      </c>
      <c r="S23" s="314" t="s">
        <v>175</v>
      </c>
      <c r="T23" s="314"/>
      <c r="U23" s="314"/>
      <c r="V23" s="314"/>
      <c r="W23" s="314" t="s">
        <v>440</v>
      </c>
      <c r="X23" s="314"/>
      <c r="Y23" s="314"/>
      <c r="Z23" s="314"/>
      <c r="AA23" s="314" t="s">
        <v>543</v>
      </c>
      <c r="AB23" s="314"/>
      <c r="AC23" s="314"/>
      <c r="AD23" s="314"/>
      <c r="AE23" s="314" t="s">
        <v>544</v>
      </c>
      <c r="AF23" s="314"/>
      <c r="AG23" s="314" t="s">
        <v>557</v>
      </c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21" t="s">
        <v>558</v>
      </c>
      <c r="AX23" s="313" t="s">
        <v>559</v>
      </c>
      <c r="AY23" s="313"/>
      <c r="AZ23" s="313"/>
      <c r="BA23" s="313"/>
      <c r="BB23" s="313" t="s">
        <v>560</v>
      </c>
      <c r="BC23" s="313"/>
      <c r="BD23" s="313"/>
      <c r="BE23" s="313"/>
      <c r="BF23" s="313" t="s">
        <v>898</v>
      </c>
      <c r="BG23" s="313"/>
      <c r="BH23" s="313"/>
      <c r="BI23" s="313"/>
      <c r="BJ23" s="313" t="s">
        <v>900</v>
      </c>
      <c r="BK23" s="313"/>
    </row>
    <row r="24" spans="1:63" ht="27" customHeight="1" x14ac:dyDescent="0.2">
      <c r="A24" s="337" t="s">
        <v>0</v>
      </c>
      <c r="B24" s="338"/>
      <c r="C24" s="287" t="s">
        <v>458</v>
      </c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130" t="s">
        <v>271</v>
      </c>
      <c r="S24" s="288">
        <f>VLOOKUP(R24,'01'!$AC$8:$BH$226,3,)</f>
        <v>15182269</v>
      </c>
      <c r="T24" s="288"/>
      <c r="U24" s="288"/>
      <c r="V24" s="288"/>
      <c r="W24" s="288">
        <f>VLOOKUP(R24,'01'!$AC$8:$BH$226,7,)</f>
        <v>82500476</v>
      </c>
      <c r="X24" s="288"/>
      <c r="Y24" s="288"/>
      <c r="Z24" s="288"/>
      <c r="AA24" s="288">
        <f>VLOOKUP(R24,'01'!$AC$8:$BH$226,27,)</f>
        <v>0</v>
      </c>
      <c r="AB24" s="288"/>
      <c r="AC24" s="288"/>
      <c r="AD24" s="288"/>
      <c r="AE24" s="251">
        <f>IF(W24&lt;&gt;0,AA24/W24,"n.é.")</f>
        <v>0</v>
      </c>
      <c r="AF24" s="252"/>
      <c r="AG24" s="287" t="s">
        <v>461</v>
      </c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132" t="s">
        <v>60</v>
      </c>
      <c r="AX24" s="288">
        <f>VLOOKUP(AW24,'01'!$AC$8:$BH$226,3,)</f>
        <v>50265484</v>
      </c>
      <c r="AY24" s="288"/>
      <c r="AZ24" s="288"/>
      <c r="BA24" s="288"/>
      <c r="BB24" s="288">
        <f>VLOOKUP(AW24,'01'!$AC$8:$BH$226,7,)</f>
        <v>38563846</v>
      </c>
      <c r="BC24" s="288"/>
      <c r="BD24" s="288"/>
      <c r="BE24" s="288"/>
      <c r="BF24" s="288">
        <f>VLOOKUP(AW24,'01'!$AC$8:$BH$226,27,)</f>
        <v>0</v>
      </c>
      <c r="BG24" s="288"/>
      <c r="BH24" s="288"/>
      <c r="BI24" s="288"/>
      <c r="BJ24" s="251">
        <f>IF(BB24&lt;&gt;0,BF24/BB24,"n.é.")</f>
        <v>0</v>
      </c>
      <c r="BK24" s="252"/>
    </row>
    <row r="25" spans="1:63" ht="20.100000000000001" customHeight="1" x14ac:dyDescent="0.2">
      <c r="A25" s="337" t="s">
        <v>1</v>
      </c>
      <c r="B25" s="338"/>
      <c r="C25" s="287" t="s">
        <v>459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130" t="s">
        <v>331</v>
      </c>
      <c r="S25" s="288">
        <f>VLOOKUP(R25,'01'!$AC$8:$BH$226,3,)</f>
        <v>0</v>
      </c>
      <c r="T25" s="288"/>
      <c r="U25" s="288"/>
      <c r="V25" s="288"/>
      <c r="W25" s="288">
        <f>VLOOKUP(R25,'01'!$AC$8:$BH$226,7,)</f>
        <v>0</v>
      </c>
      <c r="X25" s="288"/>
      <c r="Y25" s="288"/>
      <c r="Z25" s="288"/>
      <c r="AA25" s="288">
        <f>VLOOKUP(R25,'01'!$AC$8:$BH$226,27,)</f>
        <v>0</v>
      </c>
      <c r="AB25" s="288"/>
      <c r="AC25" s="288"/>
      <c r="AD25" s="288"/>
      <c r="AE25" s="251" t="str">
        <f>IF(W25&gt;0,AA25/W25,"n.é.")</f>
        <v>n.é.</v>
      </c>
      <c r="AF25" s="252"/>
      <c r="AG25" s="287" t="s">
        <v>462</v>
      </c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132" t="s">
        <v>61</v>
      </c>
      <c r="AX25" s="288">
        <f>VLOOKUP(AW25,'01'!$AC$8:$BH$226,3,)</f>
        <v>112903412</v>
      </c>
      <c r="AY25" s="288"/>
      <c r="AZ25" s="288"/>
      <c r="BA25" s="288"/>
      <c r="BB25" s="288">
        <f>VLOOKUP(AW25,'01'!$AC$8:$BH$226,7,)</f>
        <v>176166258</v>
      </c>
      <c r="BC25" s="288"/>
      <c r="BD25" s="288"/>
      <c r="BE25" s="288"/>
      <c r="BF25" s="288">
        <f>VLOOKUP(AW25,'01'!$AC$8:$BH$226,27,)</f>
        <v>0</v>
      </c>
      <c r="BG25" s="288"/>
      <c r="BH25" s="288"/>
      <c r="BI25" s="288"/>
      <c r="BJ25" s="251">
        <f>IF(BB25&lt;&gt;0,BF25/BB25,"n.é.")</f>
        <v>0</v>
      </c>
      <c r="BK25" s="252"/>
    </row>
    <row r="26" spans="1:63" ht="20.100000000000001" customHeight="1" x14ac:dyDescent="0.2">
      <c r="A26" s="337" t="s">
        <v>2</v>
      </c>
      <c r="B26" s="338"/>
      <c r="C26" s="287" t="s">
        <v>460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130" t="s">
        <v>341</v>
      </c>
      <c r="S26" s="288">
        <f>VLOOKUP(R26,'01'!$AC$8:$BH$226,3,)</f>
        <v>5000000</v>
      </c>
      <c r="T26" s="288"/>
      <c r="U26" s="288"/>
      <c r="V26" s="288"/>
      <c r="W26" s="288">
        <f>VLOOKUP(R26,'01'!$AC$8:$BH$226,7,)</f>
        <v>5000000</v>
      </c>
      <c r="X26" s="288"/>
      <c r="Y26" s="288"/>
      <c r="Z26" s="288"/>
      <c r="AA26" s="288">
        <f>VLOOKUP(R26,'01'!$AC$8:$BH$226,27,)</f>
        <v>0</v>
      </c>
      <c r="AB26" s="288"/>
      <c r="AC26" s="288"/>
      <c r="AD26" s="288"/>
      <c r="AE26" s="251">
        <f>IF(W26&lt;&gt;0,AA26/W26,"n.é.")</f>
        <v>0</v>
      </c>
      <c r="AF26" s="252"/>
      <c r="AG26" s="287" t="s">
        <v>463</v>
      </c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132" t="s">
        <v>62</v>
      </c>
      <c r="AX26" s="288">
        <f>VLOOKUP(AW26,'01'!$AC$8:$BH$226,3,)</f>
        <v>0</v>
      </c>
      <c r="AY26" s="288"/>
      <c r="AZ26" s="288"/>
      <c r="BA26" s="288"/>
      <c r="BB26" s="288">
        <f>VLOOKUP(AW26,'01'!$AC$8:$BH$226,7,)</f>
        <v>0</v>
      </c>
      <c r="BC26" s="288"/>
      <c r="BD26" s="288"/>
      <c r="BE26" s="288"/>
      <c r="BF26" s="288">
        <f>VLOOKUP(AW26,'01'!$AC$8:$BH$226,27,)</f>
        <v>0</v>
      </c>
      <c r="BG26" s="288"/>
      <c r="BH26" s="288"/>
      <c r="BI26" s="288"/>
      <c r="BJ26" s="251" t="str">
        <f>IF(BB26&lt;&gt;0,BF26/BB26,"n.é.")</f>
        <v>n.é.</v>
      </c>
      <c r="BK26" s="252"/>
    </row>
    <row r="27" spans="1:63" ht="20.100000000000001" customHeight="1" x14ac:dyDescent="0.2">
      <c r="A27" s="337" t="s">
        <v>3</v>
      </c>
      <c r="B27" s="338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55"/>
      <c r="S27" s="308"/>
      <c r="T27" s="308"/>
      <c r="U27" s="308"/>
      <c r="V27" s="308"/>
      <c r="W27" s="308"/>
      <c r="X27" s="308"/>
      <c r="Y27" s="308"/>
      <c r="Z27" s="308"/>
      <c r="AA27" s="309"/>
      <c r="AB27" s="310"/>
      <c r="AC27" s="310"/>
      <c r="AD27" s="311"/>
      <c r="AE27" s="312"/>
      <c r="AF27" s="312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1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</row>
    <row r="28" spans="1:63" ht="20.100000000000001" customHeight="1" x14ac:dyDescent="0.2">
      <c r="A28" s="337" t="s">
        <v>4</v>
      </c>
      <c r="B28" s="338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55"/>
      <c r="S28" s="308"/>
      <c r="T28" s="308"/>
      <c r="U28" s="308"/>
      <c r="V28" s="308"/>
      <c r="W28" s="308"/>
      <c r="X28" s="308"/>
      <c r="Y28" s="308"/>
      <c r="Z28" s="308"/>
      <c r="AA28" s="309"/>
      <c r="AB28" s="310"/>
      <c r="AC28" s="310"/>
      <c r="AD28" s="311"/>
      <c r="AE28" s="312"/>
      <c r="AF28" s="312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1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</row>
    <row r="29" spans="1:63" ht="20.100000000000001" customHeight="1" x14ac:dyDescent="0.2">
      <c r="A29" s="343" t="s">
        <v>5</v>
      </c>
      <c r="B29" s="344"/>
      <c r="C29" s="301" t="s">
        <v>534</v>
      </c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57"/>
      <c r="S29" s="302">
        <f>SUM(S24:V28)</f>
        <v>20182269</v>
      </c>
      <c r="T29" s="302"/>
      <c r="U29" s="302"/>
      <c r="V29" s="302"/>
      <c r="W29" s="302">
        <f t="shared" ref="W29" si="9">SUM(W24:Z28)</f>
        <v>87500476</v>
      </c>
      <c r="X29" s="302"/>
      <c r="Y29" s="302"/>
      <c r="Z29" s="302"/>
      <c r="AA29" s="302">
        <f t="shared" ref="AA29" si="10">SUM(AA24:AD28)</f>
        <v>0</v>
      </c>
      <c r="AB29" s="302"/>
      <c r="AC29" s="302"/>
      <c r="AD29" s="302"/>
      <c r="AE29" s="299">
        <f>IF(W29&lt;&gt;0,AA29/W29,"n.é.")</f>
        <v>0</v>
      </c>
      <c r="AF29" s="300"/>
      <c r="AG29" s="301" t="s">
        <v>536</v>
      </c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18"/>
      <c r="AX29" s="306">
        <f>SUM(AX24:BA28)</f>
        <v>163168896</v>
      </c>
      <c r="AY29" s="306"/>
      <c r="AZ29" s="306"/>
      <c r="BA29" s="306"/>
      <c r="BB29" s="306">
        <f t="shared" ref="BB29" si="11">SUM(BB24:BE28)</f>
        <v>214730104</v>
      </c>
      <c r="BC29" s="306"/>
      <c r="BD29" s="306"/>
      <c r="BE29" s="306"/>
      <c r="BF29" s="306">
        <f t="shared" ref="BF29" si="12">SUM(BF24:BI28)</f>
        <v>0</v>
      </c>
      <c r="BG29" s="306"/>
      <c r="BH29" s="306"/>
      <c r="BI29" s="306"/>
      <c r="BJ29" s="299">
        <f>IF(BB29&lt;&gt;0,BF29/BB29,"n.é.")</f>
        <v>0</v>
      </c>
      <c r="BK29" s="300"/>
    </row>
    <row r="30" spans="1:63" ht="20.100000000000001" customHeight="1" x14ac:dyDescent="0.2">
      <c r="A30" s="343" t="s">
        <v>6</v>
      </c>
      <c r="B30" s="344"/>
      <c r="C30" s="301" t="s">
        <v>450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57"/>
      <c r="S30" s="302">
        <v>0</v>
      </c>
      <c r="T30" s="302"/>
      <c r="U30" s="302"/>
      <c r="V30" s="302"/>
      <c r="W30" s="302">
        <v>0</v>
      </c>
      <c r="X30" s="302"/>
      <c r="Y30" s="302"/>
      <c r="Z30" s="302"/>
      <c r="AA30" s="303">
        <v>0</v>
      </c>
      <c r="AB30" s="304"/>
      <c r="AC30" s="304"/>
      <c r="AD30" s="305"/>
      <c r="AE30" s="299" t="str">
        <f>IF(W30&gt;0,AA30/W30,"n.é.")</f>
        <v>n.é.</v>
      </c>
      <c r="AF30" s="300"/>
      <c r="AG30" s="301" t="s">
        <v>455</v>
      </c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18"/>
      <c r="AX30" s="306">
        <v>0</v>
      </c>
      <c r="AY30" s="306"/>
      <c r="AZ30" s="306"/>
      <c r="BA30" s="306"/>
      <c r="BB30" s="306">
        <v>0</v>
      </c>
      <c r="BC30" s="306"/>
      <c r="BD30" s="306"/>
      <c r="BE30" s="306"/>
      <c r="BF30" s="306">
        <v>0</v>
      </c>
      <c r="BG30" s="306"/>
      <c r="BH30" s="306"/>
      <c r="BI30" s="306"/>
      <c r="BJ30" s="299" t="str">
        <f>IF(BB30&gt;0,BF30/BB30,"n.é.")</f>
        <v>n.é.</v>
      </c>
      <c r="BK30" s="300"/>
    </row>
    <row r="31" spans="1:63" s="2" customFormat="1" ht="20.100000000000001" customHeight="1" x14ac:dyDescent="0.2">
      <c r="A31" s="341" t="s">
        <v>7</v>
      </c>
      <c r="B31" s="342"/>
      <c r="C31" s="293" t="s">
        <v>535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56"/>
      <c r="S31" s="294">
        <f>S29+S300</f>
        <v>20182269</v>
      </c>
      <c r="T31" s="294"/>
      <c r="U31" s="294"/>
      <c r="V31" s="294"/>
      <c r="W31" s="294">
        <f t="shared" ref="W31" si="13">W29+W300</f>
        <v>87500476</v>
      </c>
      <c r="X31" s="294"/>
      <c r="Y31" s="294"/>
      <c r="Z31" s="294"/>
      <c r="AA31" s="294">
        <f t="shared" ref="AA31" si="14">AA29+AA300</f>
        <v>0</v>
      </c>
      <c r="AB31" s="294"/>
      <c r="AC31" s="294"/>
      <c r="AD31" s="294"/>
      <c r="AE31" s="285">
        <f>IF(W31&lt;&gt;0,AA31/W31,"n.é.")</f>
        <v>0</v>
      </c>
      <c r="AF31" s="286"/>
      <c r="AG31" s="295" t="s">
        <v>537</v>
      </c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7"/>
      <c r="AW31" s="19"/>
      <c r="AX31" s="298">
        <f>AX29+AX30</f>
        <v>163168896</v>
      </c>
      <c r="AY31" s="298"/>
      <c r="AZ31" s="298"/>
      <c r="BA31" s="298"/>
      <c r="BB31" s="298">
        <f t="shared" ref="BB31" si="15">BB29+BB30</f>
        <v>214730104</v>
      </c>
      <c r="BC31" s="298"/>
      <c r="BD31" s="298"/>
      <c r="BE31" s="298"/>
      <c r="BF31" s="298">
        <f t="shared" ref="BF31" si="16">BF29+BF30</f>
        <v>0</v>
      </c>
      <c r="BG31" s="298"/>
      <c r="BH31" s="298"/>
      <c r="BI31" s="298"/>
      <c r="BJ31" s="285">
        <f>IF(BB31&lt;&gt;0,BF31/BB31,"n.é.")</f>
        <v>0</v>
      </c>
      <c r="BK31" s="286"/>
    </row>
    <row r="32" spans="1:63" ht="20.100000000000001" customHeight="1" x14ac:dyDescent="0.2">
      <c r="A32" s="337" t="s">
        <v>8</v>
      </c>
      <c r="B32" s="338"/>
      <c r="C32" s="287" t="s">
        <v>849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55"/>
      <c r="S32" s="288">
        <f>IF(AX31-S31&gt;0,AX31-S31,"")</f>
        <v>142986627</v>
      </c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9"/>
      <c r="AF32" s="289"/>
      <c r="AG32" s="290" t="s">
        <v>850</v>
      </c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2"/>
      <c r="AW32" s="14"/>
      <c r="AX32" s="288" t="str">
        <f>IF(S31-AX31&gt;0,S31-AX31,"")</f>
        <v/>
      </c>
      <c r="AY32" s="288"/>
      <c r="AZ32" s="288"/>
      <c r="BA32" s="288"/>
      <c r="BB32" s="288" t="str">
        <f>IF(W31-BB31&gt;0,W31-BB31,"")</f>
        <v/>
      </c>
      <c r="BC32" s="288"/>
      <c r="BD32" s="288"/>
      <c r="BE32" s="288"/>
      <c r="BF32" s="288" t="str">
        <f>IF(AA31-BF31&gt;0,AA31-BF31,"")</f>
        <v/>
      </c>
      <c r="BG32" s="288"/>
      <c r="BH32" s="288"/>
      <c r="BI32" s="288"/>
      <c r="BJ32" s="284"/>
      <c r="BK32" s="284"/>
    </row>
    <row r="34" spans="19:62" x14ac:dyDescent="0.2">
      <c r="S34" s="348"/>
      <c r="T34" s="323"/>
      <c r="U34" s="323"/>
      <c r="V34" s="323"/>
      <c r="W34" s="348"/>
      <c r="X34" s="323"/>
      <c r="Y34" s="323"/>
      <c r="Z34" s="323"/>
      <c r="AA34" s="348"/>
      <c r="AB34" s="323"/>
      <c r="AC34" s="323"/>
      <c r="AD34" s="323"/>
      <c r="AE34" s="348"/>
      <c r="AF34" s="323"/>
      <c r="AG34" s="323"/>
      <c r="AH34" s="323"/>
      <c r="AI34" s="348"/>
      <c r="AJ34" s="323"/>
      <c r="AK34" s="323"/>
      <c r="AL34" s="323"/>
      <c r="AM34" s="348"/>
      <c r="AN34" s="323"/>
      <c r="AO34" s="323"/>
      <c r="AP34" s="323"/>
      <c r="AQ34" s="348"/>
      <c r="AR34" s="323"/>
      <c r="AS34" s="323"/>
      <c r="AT34" s="323"/>
      <c r="AU34" s="348"/>
      <c r="AV34" s="323"/>
      <c r="AW34" s="323"/>
      <c r="AX34" s="323"/>
      <c r="AY34" s="348"/>
      <c r="AZ34" s="323"/>
      <c r="BA34" s="323"/>
      <c r="BB34" s="323"/>
      <c r="BC34" s="348"/>
      <c r="BD34" s="323"/>
      <c r="BE34" s="323"/>
      <c r="BF34" s="323"/>
      <c r="BG34" s="348"/>
      <c r="BH34" s="323"/>
      <c r="BI34" s="323"/>
      <c r="BJ34" s="323"/>
    </row>
    <row r="35" spans="19:62" x14ac:dyDescent="0.2">
      <c r="S35" s="348">
        <f>S15+S31</f>
        <v>398709786</v>
      </c>
      <c r="T35" s="323"/>
      <c r="U35" s="323"/>
      <c r="V35" s="323"/>
      <c r="W35" s="348"/>
      <c r="X35" s="323"/>
      <c r="Y35" s="323"/>
      <c r="Z35" s="323"/>
      <c r="AA35" s="348"/>
      <c r="AB35" s="323"/>
      <c r="AC35" s="323"/>
      <c r="AD35" s="323"/>
      <c r="AX35" s="348">
        <f>AX15+AX31</f>
        <v>398709786</v>
      </c>
      <c r="AY35" s="323"/>
      <c r="AZ35" s="323"/>
      <c r="BA35" s="323"/>
      <c r="BB35" s="348"/>
      <c r="BC35" s="323"/>
      <c r="BD35" s="323"/>
      <c r="BE35" s="323"/>
      <c r="BF35" s="348"/>
      <c r="BG35" s="323"/>
      <c r="BH35" s="323"/>
      <c r="BI35" s="323"/>
    </row>
  </sheetData>
  <sheetProtection algorithmName="SHA-512" hashValue="uc/VerjE3Tq36C46SSofYn8MIPQYI+2yJoR1hLbmWAUbLlsgAER1Ej0rhVSCQX+uVYXAF8Y3PxjjyFI0E1z24g==" saltValue="W/1y0CJlhPNRV8KOQ5Yaiw==" spinCount="100000" sheet="1" formatColumns="0" formatRows="0" insertColumns="0" insertRows="0" insertHyperlinks="0" deleteColumns="0" deleteRows="0" sort="0" autoFilter="0" pivotTables="0"/>
  <mergeCells count="281"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C37"/>
  <sheetViews>
    <sheetView showGridLines="0" view="pageBreakPreview" topLeftCell="A4" zoomScaleSheetLayoutView="100" workbookViewId="0">
      <selection activeCell="A2" sqref="A2:AX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58" width="2.7109375" style="1" customWidth="1"/>
    <col min="59" max="16384" width="9.140625" style="1"/>
  </cols>
  <sheetData>
    <row r="1" spans="1:50" ht="28.5" customHeight="1" x14ac:dyDescent="0.2">
      <c r="A1" s="260" t="s">
        <v>952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</row>
    <row r="2" spans="1:50" ht="28.5" customHeight="1" x14ac:dyDescent="0.2">
      <c r="A2" s="261" t="s">
        <v>848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3"/>
    </row>
    <row r="3" spans="1:50" ht="15" customHeight="1" x14ac:dyDescent="0.2">
      <c r="A3" s="264" t="s">
        <v>545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6"/>
    </row>
    <row r="4" spans="1:50" ht="15.95" customHeight="1" x14ac:dyDescent="0.2">
      <c r="A4" s="267" t="s">
        <v>598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</row>
    <row r="5" spans="1:50" ht="15.95" customHeight="1" x14ac:dyDescent="0.2">
      <c r="A5" s="269" t="s">
        <v>441</v>
      </c>
      <c r="B5" s="269"/>
      <c r="C5" s="270" t="s">
        <v>26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 t="s">
        <v>442</v>
      </c>
      <c r="AD5" s="271"/>
      <c r="AE5" s="272" t="s">
        <v>795</v>
      </c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</row>
    <row r="6" spans="1:50" ht="39.75" customHeight="1" x14ac:dyDescent="0.2">
      <c r="A6" s="269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82" t="s">
        <v>542</v>
      </c>
      <c r="AF6" s="283"/>
      <c r="AG6" s="283"/>
      <c r="AH6" s="283"/>
      <c r="AI6" s="283"/>
      <c r="AJ6" s="282" t="s">
        <v>541</v>
      </c>
      <c r="AK6" s="283"/>
      <c r="AL6" s="283"/>
      <c r="AM6" s="283"/>
      <c r="AN6" s="283"/>
      <c r="AO6" s="282" t="s">
        <v>546</v>
      </c>
      <c r="AP6" s="283"/>
      <c r="AQ6" s="283"/>
      <c r="AR6" s="283"/>
      <c r="AS6" s="283"/>
      <c r="AT6" s="282" t="s">
        <v>580</v>
      </c>
      <c r="AU6" s="283"/>
      <c r="AV6" s="283"/>
      <c r="AW6" s="283"/>
      <c r="AX6" s="283"/>
    </row>
    <row r="7" spans="1:50" x14ac:dyDescent="0.2">
      <c r="A7" s="280" t="s">
        <v>176</v>
      </c>
      <c r="B7" s="281"/>
      <c r="C7" s="277" t="s">
        <v>177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7" t="s">
        <v>178</v>
      </c>
      <c r="AD7" s="278"/>
      <c r="AE7" s="277" t="s">
        <v>175</v>
      </c>
      <c r="AF7" s="278"/>
      <c r="AG7" s="278"/>
      <c r="AH7" s="278"/>
      <c r="AI7" s="279"/>
      <c r="AJ7" s="277" t="s">
        <v>440</v>
      </c>
      <c r="AK7" s="278"/>
      <c r="AL7" s="278"/>
      <c r="AM7" s="278"/>
      <c r="AN7" s="279"/>
      <c r="AO7" s="277" t="s">
        <v>544</v>
      </c>
      <c r="AP7" s="278"/>
      <c r="AQ7" s="278"/>
      <c r="AR7" s="278"/>
      <c r="AS7" s="279"/>
      <c r="AT7" s="277" t="s">
        <v>557</v>
      </c>
      <c r="AU7" s="278"/>
      <c r="AV7" s="278"/>
      <c r="AW7" s="278"/>
      <c r="AX7" s="279"/>
    </row>
    <row r="8" spans="1:50" ht="20.100000000000001" customHeight="1" x14ac:dyDescent="0.2">
      <c r="A8" s="227" t="s">
        <v>0</v>
      </c>
      <c r="B8" s="221"/>
      <c r="C8" s="290" t="s">
        <v>547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2"/>
      <c r="AC8" s="255" t="s">
        <v>262</v>
      </c>
      <c r="AD8" s="256"/>
      <c r="AE8" s="349">
        <f>SUM(AJ8:AX8)</f>
        <v>111230182</v>
      </c>
      <c r="AF8" s="350"/>
      <c r="AG8" s="350"/>
      <c r="AH8" s="350"/>
      <c r="AI8" s="351"/>
      <c r="AJ8" s="349">
        <f>VLOOKUP(AC8,'04'!$AC$8:$BH$253,3,FALSE)</f>
        <v>111012600</v>
      </c>
      <c r="AK8" s="350"/>
      <c r="AL8" s="350"/>
      <c r="AM8" s="350"/>
      <c r="AN8" s="351"/>
      <c r="AO8" s="349">
        <f>VLOOKUP(AC8,'05'!$AC$8:$BH$229,3,FALSE)</f>
        <v>0</v>
      </c>
      <c r="AP8" s="350"/>
      <c r="AQ8" s="350"/>
      <c r="AR8" s="350"/>
      <c r="AS8" s="351"/>
      <c r="AT8" s="349">
        <f>VLOOKUP(AC8,'06'!$AC$8:$BH$241,3,FALSE)</f>
        <v>217582</v>
      </c>
      <c r="AU8" s="350"/>
      <c r="AV8" s="350"/>
      <c r="AW8" s="350"/>
      <c r="AX8" s="351"/>
    </row>
    <row r="9" spans="1:50" ht="20.100000000000001" customHeight="1" x14ac:dyDescent="0.2">
      <c r="A9" s="227" t="s">
        <v>1</v>
      </c>
      <c r="B9" s="221"/>
      <c r="C9" s="290" t="s">
        <v>548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2"/>
      <c r="AC9" s="255" t="s">
        <v>271</v>
      </c>
      <c r="AD9" s="256"/>
      <c r="AE9" s="349">
        <f t="shared" ref="AE9:AE14" si="0">SUM(AJ9:AX9)</f>
        <v>15182269</v>
      </c>
      <c r="AF9" s="350"/>
      <c r="AG9" s="350"/>
      <c r="AH9" s="350"/>
      <c r="AI9" s="351"/>
      <c r="AJ9" s="349">
        <f>VLOOKUP(AC9,'04'!$AC$8:$BH$253,3,FALSE)</f>
        <v>15182269</v>
      </c>
      <c r="AK9" s="350"/>
      <c r="AL9" s="350"/>
      <c r="AM9" s="350"/>
      <c r="AN9" s="351"/>
      <c r="AO9" s="349">
        <f>VLOOKUP(AC9,'05'!$AC$8:$BH$229,3,FALSE)</f>
        <v>0</v>
      </c>
      <c r="AP9" s="350"/>
      <c r="AQ9" s="350"/>
      <c r="AR9" s="350"/>
      <c r="AS9" s="351"/>
      <c r="AT9" s="349">
        <f>VLOOKUP(AC9,'06'!$AC$8:$BH$241,3,FALSE)</f>
        <v>0</v>
      </c>
      <c r="AU9" s="350"/>
      <c r="AV9" s="350"/>
      <c r="AW9" s="350"/>
      <c r="AX9" s="351"/>
    </row>
    <row r="10" spans="1:50" ht="20.100000000000001" customHeight="1" x14ac:dyDescent="0.2">
      <c r="A10" s="227" t="s">
        <v>2</v>
      </c>
      <c r="B10" s="221"/>
      <c r="C10" s="290" t="s">
        <v>446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2"/>
      <c r="AC10" s="255" t="s">
        <v>299</v>
      </c>
      <c r="AD10" s="256"/>
      <c r="AE10" s="349">
        <f t="shared" si="0"/>
        <v>38880000</v>
      </c>
      <c r="AF10" s="350"/>
      <c r="AG10" s="350"/>
      <c r="AH10" s="350"/>
      <c r="AI10" s="351"/>
      <c r="AJ10" s="349">
        <f>VLOOKUP(AC10,'04'!$AC$8:$BH$253,3,FALSE)</f>
        <v>38880000</v>
      </c>
      <c r="AK10" s="350"/>
      <c r="AL10" s="350"/>
      <c r="AM10" s="350"/>
      <c r="AN10" s="351"/>
      <c r="AO10" s="349">
        <f>VLOOKUP(AC10,'05'!$AC$8:$BH$229,3,FALSE)</f>
        <v>0</v>
      </c>
      <c r="AP10" s="350"/>
      <c r="AQ10" s="350"/>
      <c r="AR10" s="350"/>
      <c r="AS10" s="351"/>
      <c r="AT10" s="349">
        <f>VLOOKUP(AC10,'06'!$AC$8:$BH$241,3,FALSE)</f>
        <v>0</v>
      </c>
      <c r="AU10" s="350"/>
      <c r="AV10" s="350"/>
      <c r="AW10" s="350"/>
      <c r="AX10" s="351"/>
    </row>
    <row r="11" spans="1:50" ht="20.100000000000001" customHeight="1" x14ac:dyDescent="0.2">
      <c r="A11" s="227" t="s">
        <v>3</v>
      </c>
      <c r="B11" s="221"/>
      <c r="C11" s="175" t="s">
        <v>447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255" t="s">
        <v>320</v>
      </c>
      <c r="AD11" s="256"/>
      <c r="AE11" s="349">
        <f t="shared" si="0"/>
        <v>21629900</v>
      </c>
      <c r="AF11" s="350"/>
      <c r="AG11" s="350"/>
      <c r="AH11" s="350"/>
      <c r="AI11" s="351"/>
      <c r="AJ11" s="349">
        <f>VLOOKUP(AC11,'04'!$AC$8:$BH$253,3,FALSE)</f>
        <v>2071900</v>
      </c>
      <c r="AK11" s="350"/>
      <c r="AL11" s="350"/>
      <c r="AM11" s="350"/>
      <c r="AN11" s="351"/>
      <c r="AO11" s="349">
        <f>VLOOKUP(AC11,'05'!$AC$8:$BH$229,3,FALSE)</f>
        <v>0</v>
      </c>
      <c r="AP11" s="350"/>
      <c r="AQ11" s="350"/>
      <c r="AR11" s="350"/>
      <c r="AS11" s="351"/>
      <c r="AT11" s="349">
        <f>VLOOKUP(AC11,'06'!$AC$8:$BH$241,3,FALSE)</f>
        <v>19558000</v>
      </c>
      <c r="AU11" s="350"/>
      <c r="AV11" s="350"/>
      <c r="AW11" s="350"/>
      <c r="AX11" s="351"/>
    </row>
    <row r="12" spans="1:50" ht="20.100000000000001" customHeight="1" x14ac:dyDescent="0.2">
      <c r="A12" s="227" t="s">
        <v>4</v>
      </c>
      <c r="B12" s="221"/>
      <c r="C12" s="290" t="s">
        <v>459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2"/>
      <c r="AC12" s="255" t="s">
        <v>331</v>
      </c>
      <c r="AD12" s="256"/>
      <c r="AE12" s="349">
        <f t="shared" si="0"/>
        <v>0</v>
      </c>
      <c r="AF12" s="350"/>
      <c r="AG12" s="350"/>
      <c r="AH12" s="350"/>
      <c r="AI12" s="351"/>
      <c r="AJ12" s="349">
        <f>VLOOKUP(AC12,'04'!$AC$8:$BH$253,3,FALSE)</f>
        <v>0</v>
      </c>
      <c r="AK12" s="350"/>
      <c r="AL12" s="350"/>
      <c r="AM12" s="350"/>
      <c r="AN12" s="351"/>
      <c r="AO12" s="349">
        <f>VLOOKUP(AC12,'05'!$AC$8:$BH$229,3,FALSE)</f>
        <v>0</v>
      </c>
      <c r="AP12" s="350"/>
      <c r="AQ12" s="350"/>
      <c r="AR12" s="350"/>
      <c r="AS12" s="351"/>
      <c r="AT12" s="349">
        <f>VLOOKUP(AC12,'06'!$AC$8:$BH$241,3,FALSE)</f>
        <v>0</v>
      </c>
      <c r="AU12" s="350"/>
      <c r="AV12" s="350"/>
      <c r="AW12" s="350"/>
      <c r="AX12" s="351"/>
    </row>
    <row r="13" spans="1:50" ht="20.100000000000001" customHeight="1" x14ac:dyDescent="0.2">
      <c r="A13" s="227" t="s">
        <v>5</v>
      </c>
      <c r="B13" s="221"/>
      <c r="C13" s="290" t="s">
        <v>448</v>
      </c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2"/>
      <c r="AC13" s="255" t="s">
        <v>336</v>
      </c>
      <c r="AD13" s="256"/>
      <c r="AE13" s="349">
        <f t="shared" si="0"/>
        <v>0</v>
      </c>
      <c r="AF13" s="350"/>
      <c r="AG13" s="350"/>
      <c r="AH13" s="350"/>
      <c r="AI13" s="351"/>
      <c r="AJ13" s="349">
        <f>VLOOKUP(AC13,'04'!$AC$8:$BH$253,3,FALSE)</f>
        <v>0</v>
      </c>
      <c r="AK13" s="350"/>
      <c r="AL13" s="350"/>
      <c r="AM13" s="350"/>
      <c r="AN13" s="351"/>
      <c r="AO13" s="349">
        <f>VLOOKUP(AC13,'05'!$AC$8:$BH$229,3,FALSE)</f>
        <v>0</v>
      </c>
      <c r="AP13" s="350"/>
      <c r="AQ13" s="350"/>
      <c r="AR13" s="350"/>
      <c r="AS13" s="351"/>
      <c r="AT13" s="349">
        <f>VLOOKUP(AC13,'06'!$AC$8:$BH$241,3,FALSE)</f>
        <v>0</v>
      </c>
      <c r="AU13" s="350"/>
      <c r="AV13" s="350"/>
      <c r="AW13" s="350"/>
      <c r="AX13" s="351"/>
    </row>
    <row r="14" spans="1:50" ht="20.100000000000001" customHeight="1" x14ac:dyDescent="0.2">
      <c r="A14" s="227" t="s">
        <v>6</v>
      </c>
      <c r="B14" s="221"/>
      <c r="C14" s="290" t="s">
        <v>460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2"/>
      <c r="AC14" s="255" t="s">
        <v>341</v>
      </c>
      <c r="AD14" s="256"/>
      <c r="AE14" s="349">
        <f t="shared" si="0"/>
        <v>5000000</v>
      </c>
      <c r="AF14" s="350"/>
      <c r="AG14" s="350"/>
      <c r="AH14" s="350"/>
      <c r="AI14" s="351"/>
      <c r="AJ14" s="349">
        <f>VLOOKUP(AC14,'04'!$AC$8:$BH$253,3,FALSE)</f>
        <v>5000000</v>
      </c>
      <c r="AK14" s="350"/>
      <c r="AL14" s="350"/>
      <c r="AM14" s="350"/>
      <c r="AN14" s="351"/>
      <c r="AO14" s="349">
        <f>VLOOKUP(AC14,'05'!$AC$8:$BH$229,3,FALSE)</f>
        <v>0</v>
      </c>
      <c r="AP14" s="350"/>
      <c r="AQ14" s="350"/>
      <c r="AR14" s="350"/>
      <c r="AS14" s="351"/>
      <c r="AT14" s="349">
        <f>VLOOKUP(AC14,'06'!$AC$8:$BH$241,3,FALSE)</f>
        <v>0</v>
      </c>
      <c r="AU14" s="350"/>
      <c r="AV14" s="350"/>
      <c r="AW14" s="350"/>
      <c r="AX14" s="351"/>
    </row>
    <row r="15" spans="1:50" s="9" customFormat="1" ht="20.100000000000001" customHeight="1" x14ac:dyDescent="0.2">
      <c r="A15" s="242" t="s">
        <v>7</v>
      </c>
      <c r="B15" s="243"/>
      <c r="C15" s="244" t="s">
        <v>549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6"/>
      <c r="AC15" s="247" t="s">
        <v>342</v>
      </c>
      <c r="AD15" s="248"/>
      <c r="AE15" s="352">
        <f>SUM(AE8:AI14)</f>
        <v>191922351</v>
      </c>
      <c r="AF15" s="353"/>
      <c r="AG15" s="353"/>
      <c r="AH15" s="353"/>
      <c r="AI15" s="354"/>
      <c r="AJ15" s="352">
        <f>SUM(AJ8:AN14)</f>
        <v>172146769</v>
      </c>
      <c r="AK15" s="353"/>
      <c r="AL15" s="353"/>
      <c r="AM15" s="353"/>
      <c r="AN15" s="354"/>
      <c r="AO15" s="352">
        <f>SUM(AO8:AS14)</f>
        <v>0</v>
      </c>
      <c r="AP15" s="353"/>
      <c r="AQ15" s="353"/>
      <c r="AR15" s="353"/>
      <c r="AS15" s="354"/>
      <c r="AT15" s="352">
        <f>SUM(AT8:AX14)</f>
        <v>19775582</v>
      </c>
      <c r="AU15" s="353"/>
      <c r="AV15" s="353"/>
      <c r="AW15" s="353"/>
      <c r="AX15" s="354"/>
    </row>
    <row r="16" spans="1:50" ht="20.100000000000001" customHeight="1" x14ac:dyDescent="0.2">
      <c r="A16" s="227" t="s">
        <v>8</v>
      </c>
      <c r="B16" s="221"/>
      <c r="C16" s="190" t="s">
        <v>450</v>
      </c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2"/>
      <c r="AC16" s="178" t="s">
        <v>380</v>
      </c>
      <c r="AD16" s="179"/>
      <c r="AE16" s="349">
        <f>SUM(AJ16:AX16)</f>
        <v>206787435</v>
      </c>
      <c r="AF16" s="350"/>
      <c r="AG16" s="350"/>
      <c r="AH16" s="350"/>
      <c r="AI16" s="351"/>
      <c r="AJ16" s="349">
        <f>VLOOKUP(AC16,'04'!$AC$8:$BH$253,3,FALSE)</f>
        <v>147167272</v>
      </c>
      <c r="AK16" s="350"/>
      <c r="AL16" s="350"/>
      <c r="AM16" s="350"/>
      <c r="AN16" s="351"/>
      <c r="AO16" s="349">
        <f>VLOOKUP(AC16,'05'!$AC$8:$BH$229,3,FALSE)</f>
        <v>41625681</v>
      </c>
      <c r="AP16" s="350"/>
      <c r="AQ16" s="350"/>
      <c r="AR16" s="350"/>
      <c r="AS16" s="351"/>
      <c r="AT16" s="349">
        <f>VLOOKUP(AC16,'06'!$AC$8:$BH$241,3,FALSE)</f>
        <v>17994482</v>
      </c>
      <c r="AU16" s="350"/>
      <c r="AV16" s="350"/>
      <c r="AW16" s="350"/>
      <c r="AX16" s="351"/>
    </row>
    <row r="17" spans="1:55" s="10" customFormat="1" ht="20.100000000000001" customHeight="1" x14ac:dyDescent="0.2">
      <c r="A17" s="151" t="s">
        <v>9</v>
      </c>
      <c r="B17" s="152"/>
      <c r="C17" s="52" t="s">
        <v>550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4"/>
      <c r="AD17" s="5"/>
      <c r="AE17" s="358">
        <f>SUM(AJ17:AX17)</f>
        <v>398709786</v>
      </c>
      <c r="AF17" s="359"/>
      <c r="AG17" s="359"/>
      <c r="AH17" s="359"/>
      <c r="AI17" s="360"/>
      <c r="AJ17" s="355">
        <f>SUM(AJ15:AN16)</f>
        <v>319314041</v>
      </c>
      <c r="AK17" s="356"/>
      <c r="AL17" s="356"/>
      <c r="AM17" s="356"/>
      <c r="AN17" s="357"/>
      <c r="AO17" s="355">
        <f>SUM(AO15:AS16)</f>
        <v>41625681</v>
      </c>
      <c r="AP17" s="356"/>
      <c r="AQ17" s="356"/>
      <c r="AR17" s="356"/>
      <c r="AS17" s="357"/>
      <c r="AT17" s="355">
        <f>SUM(AT15:AX16)</f>
        <v>37770064</v>
      </c>
      <c r="AU17" s="356"/>
      <c r="AV17" s="356"/>
      <c r="AW17" s="356"/>
      <c r="AX17" s="357"/>
    </row>
    <row r="18" spans="1:55" ht="20.100000000000001" customHeight="1" x14ac:dyDescent="0.2">
      <c r="A18" s="227" t="s">
        <v>10</v>
      </c>
      <c r="B18" s="221"/>
      <c r="C18" s="190" t="s">
        <v>552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2"/>
      <c r="AC18" s="178" t="s">
        <v>365</v>
      </c>
      <c r="AD18" s="179"/>
      <c r="AE18" s="349"/>
      <c r="AF18" s="350"/>
      <c r="AG18" s="350"/>
      <c r="AH18" s="350"/>
      <c r="AI18" s="351"/>
      <c r="AJ18" s="349">
        <f>VLOOKUP(AC18,'04'!$AC$8:$BH$253,3,FALSE)</f>
        <v>0</v>
      </c>
      <c r="AK18" s="350"/>
      <c r="AL18" s="350"/>
      <c r="AM18" s="350"/>
      <c r="AN18" s="351"/>
      <c r="AO18" s="349">
        <f>VLOOKUP(AC18,'05'!$AC$8:$BH$229,3,FALSE)</f>
        <v>41625681</v>
      </c>
      <c r="AP18" s="350"/>
      <c r="AQ18" s="350"/>
      <c r="AR18" s="350"/>
      <c r="AS18" s="351"/>
      <c r="AT18" s="349">
        <f>VLOOKUP(AC18,'06'!$AC$8:$BH$205,3,FALSE)</f>
        <v>17994482</v>
      </c>
      <c r="AU18" s="350"/>
      <c r="AV18" s="350"/>
      <c r="AW18" s="350"/>
      <c r="AX18" s="351"/>
      <c r="AY18" s="362">
        <f>SUM(AJ18:AX18)</f>
        <v>59620163</v>
      </c>
      <c r="AZ18" s="363"/>
      <c r="BA18" s="363"/>
      <c r="BB18" s="363"/>
      <c r="BC18" s="364"/>
    </row>
    <row r="19" spans="1:55" s="10" customFormat="1" ht="20.100000000000001" customHeight="1" x14ac:dyDescent="0.2">
      <c r="A19" s="151" t="s">
        <v>11</v>
      </c>
      <c r="B19" s="152"/>
      <c r="C19" s="52" t="s">
        <v>555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4"/>
      <c r="AD19" s="5"/>
      <c r="AE19" s="358"/>
      <c r="AF19" s="359"/>
      <c r="AG19" s="359"/>
      <c r="AH19" s="359"/>
      <c r="AI19" s="360"/>
      <c r="AJ19" s="355">
        <f>AJ17+AJ18</f>
        <v>319314041</v>
      </c>
      <c r="AK19" s="356"/>
      <c r="AL19" s="356"/>
      <c r="AM19" s="356"/>
      <c r="AN19" s="357"/>
      <c r="AO19" s="355">
        <f>AO17+AO18</f>
        <v>83251362</v>
      </c>
      <c r="AP19" s="356"/>
      <c r="AQ19" s="356"/>
      <c r="AR19" s="356"/>
      <c r="AS19" s="357"/>
      <c r="AT19" s="355">
        <f>AT17+AT18</f>
        <v>55764546</v>
      </c>
      <c r="AU19" s="356"/>
      <c r="AV19" s="356"/>
      <c r="AW19" s="356"/>
      <c r="AX19" s="357"/>
    </row>
    <row r="20" spans="1:55" ht="20.100000000000001" customHeight="1" x14ac:dyDescent="0.2">
      <c r="A20" s="227" t="s">
        <v>12</v>
      </c>
      <c r="B20" s="221"/>
      <c r="C20" s="371" t="s">
        <v>451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3"/>
      <c r="AC20" s="206" t="s">
        <v>32</v>
      </c>
      <c r="AD20" s="207"/>
      <c r="AE20" s="349">
        <f t="shared" ref="AE20:AE30" si="1">SUM(AJ20:AX20)</f>
        <v>75165088</v>
      </c>
      <c r="AF20" s="350"/>
      <c r="AG20" s="350"/>
      <c r="AH20" s="350"/>
      <c r="AI20" s="351"/>
      <c r="AJ20" s="349">
        <f>VLOOKUP(AC20,'04'!$AC$8:$BH$253,3,FALSE)</f>
        <v>29871225</v>
      </c>
      <c r="AK20" s="350"/>
      <c r="AL20" s="350"/>
      <c r="AM20" s="350"/>
      <c r="AN20" s="351"/>
      <c r="AO20" s="349">
        <f>VLOOKUP(AC20,'05'!$AC$8:$BH$229,3,FALSE)</f>
        <v>34591063</v>
      </c>
      <c r="AP20" s="350"/>
      <c r="AQ20" s="350"/>
      <c r="AR20" s="350"/>
      <c r="AS20" s="351"/>
      <c r="AT20" s="349">
        <f>VLOOKUP(AC20,'06'!$AC$8:$BH$241,3,FALSE)</f>
        <v>10702800</v>
      </c>
      <c r="AU20" s="350"/>
      <c r="AV20" s="350"/>
      <c r="AW20" s="350"/>
      <c r="AX20" s="351"/>
    </row>
    <row r="21" spans="1:55" ht="20.100000000000001" customHeight="1" x14ac:dyDescent="0.2">
      <c r="A21" s="227" t="s">
        <v>13</v>
      </c>
      <c r="B21" s="221"/>
      <c r="C21" s="290" t="s">
        <v>24</v>
      </c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2"/>
      <c r="AC21" s="206" t="s">
        <v>52</v>
      </c>
      <c r="AD21" s="207"/>
      <c r="AE21" s="349">
        <f t="shared" ref="AE21:AE27" si="2">SUM(AJ21:AX21)</f>
        <v>9556180</v>
      </c>
      <c r="AF21" s="350"/>
      <c r="AG21" s="350"/>
      <c r="AH21" s="350"/>
      <c r="AI21" s="351"/>
      <c r="AJ21" s="349">
        <f>VLOOKUP(AC21,'04'!$AC$8:$BH$253,3,FALSE)</f>
        <v>3617028</v>
      </c>
      <c r="AK21" s="350"/>
      <c r="AL21" s="350"/>
      <c r="AM21" s="350"/>
      <c r="AN21" s="351"/>
      <c r="AO21" s="349">
        <f>VLOOKUP(AC21,'05'!$AC$8:$BH$229,3,FALSE)</f>
        <v>4527218</v>
      </c>
      <c r="AP21" s="350"/>
      <c r="AQ21" s="350"/>
      <c r="AR21" s="350"/>
      <c r="AS21" s="351"/>
      <c r="AT21" s="349">
        <f>VLOOKUP(AC21,'06'!$AC$8:$BH$241,3,FALSE)</f>
        <v>1411934</v>
      </c>
      <c r="AU21" s="350"/>
      <c r="AV21" s="350"/>
      <c r="AW21" s="350"/>
      <c r="AX21" s="351"/>
    </row>
    <row r="22" spans="1:55" ht="20.100000000000001" customHeight="1" x14ac:dyDescent="0.2">
      <c r="A22" s="227" t="s">
        <v>14</v>
      </c>
      <c r="B22" s="221"/>
      <c r="C22" s="290" t="s">
        <v>452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2"/>
      <c r="AC22" s="206" t="s">
        <v>57</v>
      </c>
      <c r="AD22" s="207"/>
      <c r="AE22" s="349">
        <f t="shared" si="2"/>
        <v>72902027</v>
      </c>
      <c r="AF22" s="350"/>
      <c r="AG22" s="350"/>
      <c r="AH22" s="350"/>
      <c r="AI22" s="351"/>
      <c r="AJ22" s="349">
        <f>VLOOKUP(AC22,'04'!$AC$8:$BH$253,3,FALSE)</f>
        <v>44739297</v>
      </c>
      <c r="AK22" s="350"/>
      <c r="AL22" s="350"/>
      <c r="AM22" s="350"/>
      <c r="AN22" s="351"/>
      <c r="AO22" s="349">
        <f>VLOOKUP(AC22,'05'!$AC$8:$BH$229,3,FALSE)</f>
        <v>2507400</v>
      </c>
      <c r="AP22" s="350"/>
      <c r="AQ22" s="350"/>
      <c r="AR22" s="350"/>
      <c r="AS22" s="351"/>
      <c r="AT22" s="349">
        <f>VLOOKUP(AC22,'06'!$AC$8:$BH$241,3,FALSE)</f>
        <v>25655330</v>
      </c>
      <c r="AU22" s="350"/>
      <c r="AV22" s="350"/>
      <c r="AW22" s="350"/>
      <c r="AX22" s="351"/>
    </row>
    <row r="23" spans="1:55" ht="20.100000000000001" customHeight="1" x14ac:dyDescent="0.2">
      <c r="A23" s="227" t="s">
        <v>15</v>
      </c>
      <c r="B23" s="221"/>
      <c r="C23" s="175" t="s">
        <v>453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206" t="s">
        <v>58</v>
      </c>
      <c r="AD23" s="207"/>
      <c r="AE23" s="349">
        <f t="shared" si="2"/>
        <v>5600000</v>
      </c>
      <c r="AF23" s="350"/>
      <c r="AG23" s="350"/>
      <c r="AH23" s="350"/>
      <c r="AI23" s="351"/>
      <c r="AJ23" s="349">
        <f>VLOOKUP(AC23,'04'!$AC$8:$BH$253,3,FALSE)</f>
        <v>5600000</v>
      </c>
      <c r="AK23" s="350"/>
      <c r="AL23" s="350"/>
      <c r="AM23" s="350"/>
      <c r="AN23" s="351"/>
      <c r="AO23" s="349">
        <f>VLOOKUP(AC23,'05'!$AC$8:$BH$229,3,FALSE)</f>
        <v>0</v>
      </c>
      <c r="AP23" s="350"/>
      <c r="AQ23" s="350"/>
      <c r="AR23" s="350"/>
      <c r="AS23" s="351"/>
      <c r="AT23" s="349">
        <f>VLOOKUP(AC23,'06'!$AC$8:$BH$241,3,FALSE)</f>
        <v>0</v>
      </c>
      <c r="AU23" s="350"/>
      <c r="AV23" s="350"/>
      <c r="AW23" s="350"/>
      <c r="AX23" s="351"/>
    </row>
    <row r="24" spans="1:55" ht="20.100000000000001" customHeight="1" x14ac:dyDescent="0.2">
      <c r="A24" s="227" t="s">
        <v>53</v>
      </c>
      <c r="B24" s="221"/>
      <c r="C24" s="175" t="s">
        <v>454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  <c r="AC24" s="206" t="s">
        <v>59</v>
      </c>
      <c r="AD24" s="207"/>
      <c r="AE24" s="349">
        <f t="shared" si="2"/>
        <v>6537727</v>
      </c>
      <c r="AF24" s="350"/>
      <c r="AG24" s="350"/>
      <c r="AH24" s="350"/>
      <c r="AI24" s="351"/>
      <c r="AJ24" s="349">
        <f>VLOOKUP(AC24,'04'!$AC$8:$BH$253,3,FALSE)</f>
        <v>6537727</v>
      </c>
      <c r="AK24" s="350"/>
      <c r="AL24" s="350"/>
      <c r="AM24" s="350"/>
      <c r="AN24" s="351"/>
      <c r="AO24" s="349">
        <f>VLOOKUP(AC24,'05'!$AC$8:$BH$229,3,FALSE)</f>
        <v>0</v>
      </c>
      <c r="AP24" s="350"/>
      <c r="AQ24" s="350"/>
      <c r="AR24" s="350"/>
      <c r="AS24" s="351"/>
      <c r="AT24" s="349">
        <f>VLOOKUP(AC24,'06'!$AC$8:$BH$241,3,FALSE)</f>
        <v>0</v>
      </c>
      <c r="AU24" s="350"/>
      <c r="AV24" s="350"/>
      <c r="AW24" s="350"/>
      <c r="AX24" s="351"/>
    </row>
    <row r="25" spans="1:55" ht="20.100000000000001" customHeight="1" x14ac:dyDescent="0.2">
      <c r="A25" s="227" t="s">
        <v>54</v>
      </c>
      <c r="B25" s="221"/>
      <c r="C25" s="368" t="s">
        <v>461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70"/>
      <c r="AC25" s="206" t="s">
        <v>60</v>
      </c>
      <c r="AD25" s="207"/>
      <c r="AE25" s="349">
        <f t="shared" si="2"/>
        <v>50265484</v>
      </c>
      <c r="AF25" s="350"/>
      <c r="AG25" s="350"/>
      <c r="AH25" s="350"/>
      <c r="AI25" s="351"/>
      <c r="AJ25" s="349">
        <f>VLOOKUP(AC25,'04'!$AC$8:$BH$253,3,FALSE)</f>
        <v>50265484</v>
      </c>
      <c r="AK25" s="350"/>
      <c r="AL25" s="350"/>
      <c r="AM25" s="350"/>
      <c r="AN25" s="351"/>
      <c r="AO25" s="349">
        <f>VLOOKUP(AC25,'05'!$AC$8:$BH$229,3,FALSE)</f>
        <v>0</v>
      </c>
      <c r="AP25" s="350"/>
      <c r="AQ25" s="350"/>
      <c r="AR25" s="350"/>
      <c r="AS25" s="351"/>
      <c r="AT25" s="349">
        <f>VLOOKUP(AC25,'06'!$AC$8:$BH$241,3,FALSE)</f>
        <v>0</v>
      </c>
      <c r="AU25" s="350"/>
      <c r="AV25" s="350"/>
      <c r="AW25" s="350"/>
      <c r="AX25" s="351"/>
    </row>
    <row r="26" spans="1:55" ht="20.100000000000001" customHeight="1" x14ac:dyDescent="0.2">
      <c r="A26" s="227" t="s">
        <v>55</v>
      </c>
      <c r="B26" s="221"/>
      <c r="C26" s="175" t="s">
        <v>462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7"/>
      <c r="AC26" s="206" t="s">
        <v>61</v>
      </c>
      <c r="AD26" s="207"/>
      <c r="AE26" s="349">
        <f t="shared" si="2"/>
        <v>112903412</v>
      </c>
      <c r="AF26" s="350"/>
      <c r="AG26" s="350"/>
      <c r="AH26" s="350"/>
      <c r="AI26" s="351"/>
      <c r="AJ26" s="349">
        <f>VLOOKUP(AC26,'04'!$AC$8:$BH$253,3,FALSE)</f>
        <v>112903412</v>
      </c>
      <c r="AK26" s="350"/>
      <c r="AL26" s="350"/>
      <c r="AM26" s="350"/>
      <c r="AN26" s="351"/>
      <c r="AO26" s="349">
        <f>VLOOKUP(AC26,'05'!$AC$8:$BH$229,3,FALSE)</f>
        <v>0</v>
      </c>
      <c r="AP26" s="350"/>
      <c r="AQ26" s="350"/>
      <c r="AR26" s="350"/>
      <c r="AS26" s="351"/>
      <c r="AT26" s="349">
        <f>VLOOKUP(AC26,'06'!$AC$8:$BH$241,3,FALSE)</f>
        <v>0</v>
      </c>
      <c r="AU26" s="350"/>
      <c r="AV26" s="350"/>
      <c r="AW26" s="350"/>
      <c r="AX26" s="351"/>
    </row>
    <row r="27" spans="1:55" ht="20.100000000000001" customHeight="1" x14ac:dyDescent="0.2">
      <c r="A27" s="227" t="s">
        <v>56</v>
      </c>
      <c r="B27" s="221"/>
      <c r="C27" s="175" t="s">
        <v>463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206" t="s">
        <v>62</v>
      </c>
      <c r="AD27" s="207"/>
      <c r="AE27" s="349">
        <f t="shared" si="2"/>
        <v>0</v>
      </c>
      <c r="AF27" s="350"/>
      <c r="AG27" s="350"/>
      <c r="AH27" s="350"/>
      <c r="AI27" s="351"/>
      <c r="AJ27" s="349">
        <f>VLOOKUP(AC27,'04'!$AC$8:$BH$253,3,FALSE)</f>
        <v>0</v>
      </c>
      <c r="AK27" s="350"/>
      <c r="AL27" s="350"/>
      <c r="AM27" s="350"/>
      <c r="AN27" s="351"/>
      <c r="AO27" s="349">
        <f>VLOOKUP(AC27,'05'!$AC$8:$BH$229,3,FALSE)</f>
        <v>0</v>
      </c>
      <c r="AP27" s="350"/>
      <c r="AQ27" s="350"/>
      <c r="AR27" s="350"/>
      <c r="AS27" s="351"/>
      <c r="AT27" s="349">
        <f>VLOOKUP(AC27,'06'!$AC$8:$BH$241,3,FALSE)</f>
        <v>0</v>
      </c>
      <c r="AU27" s="350"/>
      <c r="AV27" s="350"/>
      <c r="AW27" s="350"/>
      <c r="AX27" s="351"/>
    </row>
    <row r="28" spans="1:55" s="9" customFormat="1" ht="20.100000000000001" customHeight="1" x14ac:dyDescent="0.2">
      <c r="A28" s="242" t="s">
        <v>106</v>
      </c>
      <c r="B28" s="243"/>
      <c r="C28" s="365" t="s">
        <v>553</v>
      </c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7"/>
      <c r="AC28" s="202" t="s">
        <v>174</v>
      </c>
      <c r="AD28" s="203"/>
      <c r="AE28" s="352">
        <f>SUM(AE20:AI27)</f>
        <v>332929918</v>
      </c>
      <c r="AF28" s="353"/>
      <c r="AG28" s="353"/>
      <c r="AH28" s="353"/>
      <c r="AI28" s="354"/>
      <c r="AJ28" s="352">
        <f>SUM(AJ20:AN27)</f>
        <v>253534173</v>
      </c>
      <c r="AK28" s="353"/>
      <c r="AL28" s="353"/>
      <c r="AM28" s="353"/>
      <c r="AN28" s="354"/>
      <c r="AO28" s="352">
        <f>SUM(AO20:AS27)</f>
        <v>41625681</v>
      </c>
      <c r="AP28" s="353"/>
      <c r="AQ28" s="353"/>
      <c r="AR28" s="353"/>
      <c r="AS28" s="354"/>
      <c r="AT28" s="352">
        <f>SUM(AT20:AX27)</f>
        <v>37770064</v>
      </c>
      <c r="AU28" s="353"/>
      <c r="AV28" s="353"/>
      <c r="AW28" s="353"/>
      <c r="AX28" s="354"/>
    </row>
    <row r="29" spans="1:55" ht="20.100000000000001" customHeight="1" x14ac:dyDescent="0.2">
      <c r="A29" s="227" t="s">
        <v>107</v>
      </c>
      <c r="B29" s="221"/>
      <c r="C29" s="190" t="s">
        <v>455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  <c r="AC29" s="178" t="s">
        <v>415</v>
      </c>
      <c r="AD29" s="179"/>
      <c r="AE29" s="349">
        <f t="shared" si="1"/>
        <v>65779868</v>
      </c>
      <c r="AF29" s="350"/>
      <c r="AG29" s="350"/>
      <c r="AH29" s="350"/>
      <c r="AI29" s="351"/>
      <c r="AJ29" s="349">
        <f>VLOOKUP(AC29,'04'!$AC$8:$BH$253,3,FALSE)</f>
        <v>65779868</v>
      </c>
      <c r="AK29" s="350"/>
      <c r="AL29" s="350"/>
      <c r="AM29" s="350"/>
      <c r="AN29" s="351"/>
      <c r="AO29" s="349">
        <f>VLOOKUP(AC29,'05'!$AC$8:$BH$229,3,FALSE)</f>
        <v>0</v>
      </c>
      <c r="AP29" s="350"/>
      <c r="AQ29" s="350"/>
      <c r="AR29" s="350"/>
      <c r="AS29" s="351"/>
      <c r="AT29" s="349">
        <f>VLOOKUP(AC29,'06'!$AC$8:$BH$241,3,FALSE)</f>
        <v>0</v>
      </c>
      <c r="AU29" s="350"/>
      <c r="AV29" s="350"/>
      <c r="AW29" s="350"/>
      <c r="AX29" s="351"/>
    </row>
    <row r="30" spans="1:55" s="20" customFormat="1" ht="20.100000000000001" customHeight="1" x14ac:dyDescent="0.2">
      <c r="A30" s="151" t="s">
        <v>179</v>
      </c>
      <c r="B30" s="152"/>
      <c r="C30" s="153" t="s">
        <v>554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  <c r="AC30" s="156"/>
      <c r="AD30" s="157"/>
      <c r="AE30" s="358">
        <f t="shared" si="1"/>
        <v>398709786</v>
      </c>
      <c r="AF30" s="359"/>
      <c r="AG30" s="359"/>
      <c r="AH30" s="359"/>
      <c r="AI30" s="360"/>
      <c r="AJ30" s="358">
        <f>SUM(AJ28:AN29)</f>
        <v>319314041</v>
      </c>
      <c r="AK30" s="359"/>
      <c r="AL30" s="359"/>
      <c r="AM30" s="359"/>
      <c r="AN30" s="360"/>
      <c r="AO30" s="358">
        <f>SUM(AO28:AS29)</f>
        <v>41625681</v>
      </c>
      <c r="AP30" s="359"/>
      <c r="AQ30" s="359"/>
      <c r="AR30" s="359"/>
      <c r="AS30" s="360"/>
      <c r="AT30" s="358">
        <f>SUM(AT28:AX29)</f>
        <v>37770064</v>
      </c>
      <c r="AU30" s="359"/>
      <c r="AV30" s="359"/>
      <c r="AW30" s="359"/>
      <c r="AX30" s="360"/>
    </row>
    <row r="31" spans="1:55" ht="20.100000000000001" customHeight="1" x14ac:dyDescent="0.2">
      <c r="A31" s="227" t="s">
        <v>180</v>
      </c>
      <c r="B31" s="221"/>
      <c r="C31" s="190" t="s">
        <v>551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2"/>
      <c r="AC31" s="178" t="s">
        <v>398</v>
      </c>
      <c r="AD31" s="179"/>
      <c r="AE31" s="349">
        <f>SUM(AJ31:AX31)</f>
        <v>59620163</v>
      </c>
      <c r="AF31" s="350"/>
      <c r="AG31" s="350"/>
      <c r="AH31" s="350"/>
      <c r="AI31" s="351"/>
      <c r="AJ31" s="349">
        <f>VLOOKUP(AC31,'04'!$AC$8:$BH$253,3,FALSE)</f>
        <v>59620163</v>
      </c>
      <c r="AK31" s="350"/>
      <c r="AL31" s="350"/>
      <c r="AM31" s="350"/>
      <c r="AN31" s="351"/>
      <c r="AO31" s="349">
        <f>VLOOKUP(AC31,'05'!$AC$8:$BH$229,3,FALSE)</f>
        <v>0</v>
      </c>
      <c r="AP31" s="350"/>
      <c r="AQ31" s="350"/>
      <c r="AR31" s="350"/>
      <c r="AS31" s="351"/>
      <c r="AT31" s="349">
        <f>VLOOKUP(AC31,'06'!$AC$8:$BH$241,3,FALSE)</f>
        <v>0</v>
      </c>
      <c r="AU31" s="350"/>
      <c r="AV31" s="350"/>
      <c r="AW31" s="350"/>
      <c r="AX31" s="351"/>
      <c r="AY31" s="362">
        <f>SUM(AJ31:AX31)</f>
        <v>59620163</v>
      </c>
      <c r="AZ31" s="363"/>
      <c r="BA31" s="363"/>
      <c r="BB31" s="363"/>
      <c r="BC31" s="364"/>
    </row>
    <row r="32" spans="1:55" s="20" customFormat="1" ht="20.100000000000001" customHeight="1" x14ac:dyDescent="0.2">
      <c r="A32" s="151" t="s">
        <v>181</v>
      </c>
      <c r="B32" s="152"/>
      <c r="C32" s="153" t="s">
        <v>556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5"/>
      <c r="AC32" s="156"/>
      <c r="AD32" s="157"/>
      <c r="AE32" s="358"/>
      <c r="AF32" s="359"/>
      <c r="AG32" s="359"/>
      <c r="AH32" s="359"/>
      <c r="AI32" s="360"/>
      <c r="AJ32" s="358">
        <f>SUM(AJ30:AN31)</f>
        <v>378934204</v>
      </c>
      <c r="AK32" s="359"/>
      <c r="AL32" s="359"/>
      <c r="AM32" s="359"/>
      <c r="AN32" s="360"/>
      <c r="AO32" s="358">
        <f>SUM(AO30:AS31)</f>
        <v>41625681</v>
      </c>
      <c r="AP32" s="359"/>
      <c r="AQ32" s="359"/>
      <c r="AR32" s="359"/>
      <c r="AS32" s="360"/>
      <c r="AT32" s="358">
        <f>SUM(AT30:AX31)</f>
        <v>37770064</v>
      </c>
      <c r="AU32" s="359"/>
      <c r="AV32" s="359"/>
      <c r="AW32" s="359"/>
      <c r="AX32" s="360"/>
    </row>
    <row r="37" spans="29:50" x14ac:dyDescent="0.2">
      <c r="AC37" s="150"/>
      <c r="AD37" s="150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59"/>
      <c r="AP37" s="59"/>
      <c r="AQ37" s="59"/>
      <c r="AR37" s="59"/>
      <c r="AS37" s="59"/>
      <c r="AT37" s="361"/>
      <c r="AU37" s="361"/>
      <c r="AV37" s="361"/>
      <c r="AW37" s="361"/>
      <c r="AX37" s="361"/>
    </row>
  </sheetData>
  <sheetProtection algorithmName="SHA-512" hashValue="2oZqycu76a2qVZwbMLFQwbTeRpFClDkArZQdJCiFanDKq4Ol2cTNHO9p3cml7hubhBBYk6LwB6xJbjZZgEG8XA==" saltValue="qh+poXtcukgbgYnioYJ+Lg==" spinCount="100000" sheet="1" formatColumns="0" formatRows="0" insertColumns="0" insertRows="0" insertHyperlinks="0" deleteColumns="0" deleteRows="0" sort="0" autoFilter="0" pivotTables="0"/>
  <mergeCells count="196">
    <mergeCell ref="AE6:AI6"/>
    <mergeCell ref="AT6:AX6"/>
    <mergeCell ref="AJ6:AN6"/>
    <mergeCell ref="A1:AX1"/>
    <mergeCell ref="A2:AX2"/>
    <mergeCell ref="A3:AX3"/>
    <mergeCell ref="A4:AX4"/>
    <mergeCell ref="A5:B6"/>
    <mergeCell ref="C5:AB6"/>
    <mergeCell ref="AC5:AD6"/>
    <mergeCell ref="AE5:AX5"/>
    <mergeCell ref="AO6:AS6"/>
    <mergeCell ref="A8:B8"/>
    <mergeCell ref="C8:AB8"/>
    <mergeCell ref="AC8:AD8"/>
    <mergeCell ref="AE8:AI8"/>
    <mergeCell ref="AT8:AX8"/>
    <mergeCell ref="AJ8:AN8"/>
    <mergeCell ref="A7:B7"/>
    <mergeCell ref="C7:AB7"/>
    <mergeCell ref="AC7:AD7"/>
    <mergeCell ref="AE7:AI7"/>
    <mergeCell ref="AT7:AX7"/>
    <mergeCell ref="AJ7:AN7"/>
    <mergeCell ref="AO7:AS7"/>
    <mergeCell ref="AO8:AS8"/>
    <mergeCell ref="AY18:BC18"/>
    <mergeCell ref="A10:B10"/>
    <mergeCell ref="C10:AB10"/>
    <mergeCell ref="AC10:AD10"/>
    <mergeCell ref="AE10:AI10"/>
    <mergeCell ref="AT10:AX10"/>
    <mergeCell ref="AJ10:AN10"/>
    <mergeCell ref="A9:B9"/>
    <mergeCell ref="C9:AB9"/>
    <mergeCell ref="AC9:AD9"/>
    <mergeCell ref="AE9:AI9"/>
    <mergeCell ref="AT9:AX9"/>
    <mergeCell ref="AJ9:AN9"/>
    <mergeCell ref="A11:B11"/>
    <mergeCell ref="C11:AB11"/>
    <mergeCell ref="AC11:AD11"/>
    <mergeCell ref="AE11:AI11"/>
    <mergeCell ref="AT11:AX11"/>
    <mergeCell ref="AJ11:AN11"/>
    <mergeCell ref="A12:B12"/>
    <mergeCell ref="C12:AB12"/>
    <mergeCell ref="AJ15:AN15"/>
    <mergeCell ref="AC12:AD12"/>
    <mergeCell ref="AE12:AI12"/>
    <mergeCell ref="AT17:AX17"/>
    <mergeCell ref="A15:B15"/>
    <mergeCell ref="C15:AB15"/>
    <mergeCell ref="AC15:AD15"/>
    <mergeCell ref="AE15:AI15"/>
    <mergeCell ref="AT15:AX15"/>
    <mergeCell ref="A17:B17"/>
    <mergeCell ref="AE17:AI17"/>
    <mergeCell ref="AJ16:AN16"/>
    <mergeCell ref="AT16:AX16"/>
    <mergeCell ref="AJ17:AN17"/>
    <mergeCell ref="A16:B16"/>
    <mergeCell ref="C16:AB16"/>
    <mergeCell ref="AC16:AD16"/>
    <mergeCell ref="AE16:AI16"/>
    <mergeCell ref="AT12:AX12"/>
    <mergeCell ref="AJ12:AN12"/>
    <mergeCell ref="A14:B14"/>
    <mergeCell ref="C14:AB14"/>
    <mergeCell ref="AC14:AD14"/>
    <mergeCell ref="AE14:AI14"/>
    <mergeCell ref="AT14:AX14"/>
    <mergeCell ref="AJ14:AN14"/>
    <mergeCell ref="A13:B13"/>
    <mergeCell ref="C13:AB13"/>
    <mergeCell ref="AC13:AD13"/>
    <mergeCell ref="AE13:AI13"/>
    <mergeCell ref="AT13:AX13"/>
    <mergeCell ref="AJ13:AN13"/>
    <mergeCell ref="A20:B20"/>
    <mergeCell ref="C20:AB20"/>
    <mergeCell ref="AC20:AD20"/>
    <mergeCell ref="AE20:AI20"/>
    <mergeCell ref="A18:B18"/>
    <mergeCell ref="C18:AB18"/>
    <mergeCell ref="AT20:AX20"/>
    <mergeCell ref="AJ20:AN20"/>
    <mergeCell ref="AJ21:AN21"/>
    <mergeCell ref="AO18:AS18"/>
    <mergeCell ref="AO19:AS19"/>
    <mergeCell ref="AO20:AS20"/>
    <mergeCell ref="AT19:AX19"/>
    <mergeCell ref="AT18:AX18"/>
    <mergeCell ref="AJ19:AN19"/>
    <mergeCell ref="A19:B19"/>
    <mergeCell ref="AC18:AD18"/>
    <mergeCell ref="AE18:AI18"/>
    <mergeCell ref="AJ18:AN18"/>
    <mergeCell ref="AE19:AI19"/>
    <mergeCell ref="A22:B22"/>
    <mergeCell ref="C22:AB22"/>
    <mergeCell ref="AC22:AD22"/>
    <mergeCell ref="AE22:AI22"/>
    <mergeCell ref="AT22:AX22"/>
    <mergeCell ref="AJ22:AN22"/>
    <mergeCell ref="A21:B21"/>
    <mergeCell ref="C21:AB21"/>
    <mergeCell ref="AC21:AD21"/>
    <mergeCell ref="AE21:AI21"/>
    <mergeCell ref="AT21:AX21"/>
    <mergeCell ref="AO21:AS21"/>
    <mergeCell ref="AO22:AS22"/>
    <mergeCell ref="A23:B23"/>
    <mergeCell ref="C23:AB23"/>
    <mergeCell ref="AC23:AD23"/>
    <mergeCell ref="AE23:AI23"/>
    <mergeCell ref="AT23:AX23"/>
    <mergeCell ref="AJ23:AN23"/>
    <mergeCell ref="A26:B26"/>
    <mergeCell ref="C26:AB26"/>
    <mergeCell ref="AC26:AD26"/>
    <mergeCell ref="AE26:AI26"/>
    <mergeCell ref="AT26:AX26"/>
    <mergeCell ref="AJ26:AN26"/>
    <mergeCell ref="A25:B25"/>
    <mergeCell ref="C25:AB25"/>
    <mergeCell ref="AO23:AS23"/>
    <mergeCell ref="AJ28:AN28"/>
    <mergeCell ref="A24:B24"/>
    <mergeCell ref="C24:AB24"/>
    <mergeCell ref="AC24:AD24"/>
    <mergeCell ref="AE24:AI24"/>
    <mergeCell ref="AT24:AX24"/>
    <mergeCell ref="AJ24:AN24"/>
    <mergeCell ref="AO27:AS27"/>
    <mergeCell ref="AO28:AS28"/>
    <mergeCell ref="AO24:AS24"/>
    <mergeCell ref="AO25:AS25"/>
    <mergeCell ref="AO26:AS26"/>
    <mergeCell ref="AY31:BC31"/>
    <mergeCell ref="A31:B31"/>
    <mergeCell ref="C31:AB31"/>
    <mergeCell ref="AC31:AD31"/>
    <mergeCell ref="AE31:AI31"/>
    <mergeCell ref="AJ31:AN31"/>
    <mergeCell ref="AT31:AX31"/>
    <mergeCell ref="AC25:AD25"/>
    <mergeCell ref="AE25:AI25"/>
    <mergeCell ref="AT25:AX25"/>
    <mergeCell ref="AJ25:AN25"/>
    <mergeCell ref="A28:B28"/>
    <mergeCell ref="C28:AB28"/>
    <mergeCell ref="AC28:AD28"/>
    <mergeCell ref="AE28:AI28"/>
    <mergeCell ref="AT28:AX28"/>
    <mergeCell ref="A27:B27"/>
    <mergeCell ref="C27:AB27"/>
    <mergeCell ref="AC27:AD27"/>
    <mergeCell ref="AE27:AI27"/>
    <mergeCell ref="AT27:AX27"/>
    <mergeCell ref="AJ27:AN27"/>
    <mergeCell ref="A29:B29"/>
    <mergeCell ref="C29:AB29"/>
    <mergeCell ref="AC29:AD29"/>
    <mergeCell ref="AE29:AI29"/>
    <mergeCell ref="AT29:AX29"/>
    <mergeCell ref="AJ29:AN29"/>
    <mergeCell ref="AJ30:AN30"/>
    <mergeCell ref="AO29:AS29"/>
    <mergeCell ref="AC37:AD37"/>
    <mergeCell ref="AE37:AI37"/>
    <mergeCell ref="AJ37:AN37"/>
    <mergeCell ref="AT37:AX37"/>
    <mergeCell ref="A30:B30"/>
    <mergeCell ref="C30:AB30"/>
    <mergeCell ref="AC30:AD30"/>
    <mergeCell ref="AE30:AI30"/>
    <mergeCell ref="AT30:AX30"/>
    <mergeCell ref="A32:B32"/>
    <mergeCell ref="C32:AB32"/>
    <mergeCell ref="AC32:AD32"/>
    <mergeCell ref="AJ32:AN32"/>
    <mergeCell ref="AT32:AX32"/>
    <mergeCell ref="AE32:AI32"/>
    <mergeCell ref="AO30:AS30"/>
    <mergeCell ref="AO31:AS31"/>
    <mergeCell ref="AO32:AS32"/>
    <mergeCell ref="AO9:AS9"/>
    <mergeCell ref="AO10:AS10"/>
    <mergeCell ref="AO11:AS11"/>
    <mergeCell ref="AO12:AS12"/>
    <mergeCell ref="AO13:AS13"/>
    <mergeCell ref="AO14:AS14"/>
    <mergeCell ref="AO15:AS15"/>
    <mergeCell ref="AO16:AS16"/>
    <mergeCell ref="AO17:AS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  <colBreaks count="1" manualBreakCount="1"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 filterMode="1"/>
  <dimension ref="A1:BZ255"/>
  <sheetViews>
    <sheetView showGridLines="0" view="pageBreakPreview" zoomScaleNormal="100" zoomScaleSheetLayoutView="100" workbookViewId="0">
      <pane xSplit="28" ySplit="7" topLeftCell="AC231" activePane="bottomRight" state="frozen"/>
      <selection sqref="A1:BH1"/>
      <selection pane="topRight" sqref="A1:BH1"/>
      <selection pane="bottomLeft" sqref="A1:BH1"/>
      <selection pane="bottomRight" activeCell="AI204" activeCellId="2" sqref="AI167:AL167 AI201:AL201 AI204:AL204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29" width="2.7109375" style="1" customWidth="1"/>
    <col min="30" max="30" width="3.5703125" style="1" customWidth="1"/>
    <col min="31" max="33" width="2.7109375" style="1" customWidth="1"/>
    <col min="34" max="34" width="3.85546875" style="1" customWidth="1"/>
    <col min="35" max="37" width="2.7109375" style="1" customWidth="1"/>
    <col min="38" max="38" width="3.42578125" style="1" customWidth="1"/>
    <col min="39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78" ht="28.5" customHeight="1" x14ac:dyDescent="0.2">
      <c r="A1" s="460" t="s">
        <v>953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</row>
    <row r="2" spans="1:78" ht="28.5" customHeight="1" x14ac:dyDescent="0.2">
      <c r="A2" s="261" t="s">
        <v>843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3"/>
    </row>
    <row r="3" spans="1:78" ht="15" customHeight="1" x14ac:dyDescent="0.2">
      <c r="A3" s="396" t="s">
        <v>471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8"/>
    </row>
    <row r="4" spans="1:78" ht="15.95" customHeight="1" x14ac:dyDescent="0.2">
      <c r="A4" s="267" t="s">
        <v>598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Z4" s="1" t="s">
        <v>928</v>
      </c>
    </row>
    <row r="5" spans="1:78" ht="15.95" customHeight="1" x14ac:dyDescent="0.2">
      <c r="A5" s="269" t="s">
        <v>441</v>
      </c>
      <c r="B5" s="269"/>
      <c r="C5" s="270" t="s">
        <v>26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 t="s">
        <v>442</v>
      </c>
      <c r="AD5" s="271"/>
      <c r="AE5" s="272" t="s">
        <v>466</v>
      </c>
      <c r="AF5" s="272"/>
      <c r="AG5" s="272"/>
      <c r="AH5" s="272"/>
      <c r="AI5" s="272"/>
      <c r="AJ5" s="272"/>
      <c r="AK5" s="272"/>
      <c r="AL5" s="272"/>
      <c r="AM5" s="273" t="s">
        <v>600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5"/>
      <c r="BC5" s="276" t="s">
        <v>438</v>
      </c>
      <c r="BD5" s="276"/>
      <c r="BE5" s="276"/>
      <c r="BF5" s="276"/>
      <c r="BG5" s="276" t="s">
        <v>439</v>
      </c>
      <c r="BH5" s="276"/>
    </row>
    <row r="6" spans="1:78" ht="39.75" customHeight="1" x14ac:dyDescent="0.2">
      <c r="A6" s="269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82" t="s">
        <v>464</v>
      </c>
      <c r="AF6" s="283"/>
      <c r="AG6" s="283"/>
      <c r="AH6" s="283"/>
      <c r="AI6" s="282" t="s">
        <v>465</v>
      </c>
      <c r="AJ6" s="283"/>
      <c r="AK6" s="283"/>
      <c r="AL6" s="283"/>
      <c r="AM6" s="257" t="s">
        <v>467</v>
      </c>
      <c r="AN6" s="258"/>
      <c r="AO6" s="258"/>
      <c r="AP6" s="259"/>
      <c r="AQ6" s="257" t="s">
        <v>470</v>
      </c>
      <c r="AR6" s="258"/>
      <c r="AS6" s="258"/>
      <c r="AT6" s="259"/>
      <c r="AU6" s="257" t="s">
        <v>468</v>
      </c>
      <c r="AV6" s="258"/>
      <c r="AW6" s="258"/>
      <c r="AX6" s="259"/>
      <c r="AY6" s="257" t="s">
        <v>469</v>
      </c>
      <c r="AZ6" s="258"/>
      <c r="BA6" s="258"/>
      <c r="BB6" s="259"/>
      <c r="BC6" s="276"/>
      <c r="BD6" s="276"/>
      <c r="BE6" s="276"/>
      <c r="BF6" s="276"/>
      <c r="BG6" s="276"/>
      <c r="BH6" s="276"/>
    </row>
    <row r="7" spans="1:78" x14ac:dyDescent="0.2">
      <c r="A7" s="280" t="s">
        <v>176</v>
      </c>
      <c r="B7" s="281"/>
      <c r="C7" s="277" t="s">
        <v>177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7" t="s">
        <v>178</v>
      </c>
      <c r="AD7" s="278"/>
      <c r="AE7" s="277" t="s">
        <v>175</v>
      </c>
      <c r="AF7" s="278"/>
      <c r="AG7" s="278"/>
      <c r="AH7" s="279"/>
      <c r="AI7" s="277" t="s">
        <v>440</v>
      </c>
      <c r="AJ7" s="278"/>
      <c r="AK7" s="278"/>
      <c r="AL7" s="279"/>
      <c r="AM7" s="277" t="s">
        <v>543</v>
      </c>
      <c r="AN7" s="278"/>
      <c r="AO7" s="278"/>
      <c r="AP7" s="279"/>
      <c r="AQ7" s="277" t="s">
        <v>544</v>
      </c>
      <c r="AR7" s="278"/>
      <c r="AS7" s="278"/>
      <c r="AT7" s="279"/>
      <c r="AU7" s="277" t="s">
        <v>557</v>
      </c>
      <c r="AV7" s="278"/>
      <c r="AW7" s="278"/>
      <c r="AX7" s="279"/>
      <c r="AY7" s="277" t="s">
        <v>558</v>
      </c>
      <c r="AZ7" s="278"/>
      <c r="BA7" s="278"/>
      <c r="BB7" s="279"/>
      <c r="BC7" s="277" t="s">
        <v>559</v>
      </c>
      <c r="BD7" s="278"/>
      <c r="BE7" s="278"/>
      <c r="BF7" s="279"/>
      <c r="BG7" s="277" t="s">
        <v>560</v>
      </c>
      <c r="BH7" s="279"/>
    </row>
    <row r="8" spans="1:78" ht="16.5" customHeight="1" x14ac:dyDescent="0.2">
      <c r="A8" s="227" t="s">
        <v>0</v>
      </c>
      <c r="B8" s="221"/>
      <c r="C8" s="217" t="s">
        <v>242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9"/>
      <c r="AC8" s="255" t="s">
        <v>243</v>
      </c>
      <c r="AD8" s="256"/>
      <c r="AE8" s="403">
        <f>SUBTOTAL(9,AE9:AH12)</f>
        <v>18196495</v>
      </c>
      <c r="AF8" s="404"/>
      <c r="AG8" s="404"/>
      <c r="AH8" s="405"/>
      <c r="AI8" s="403">
        <f>SUBTOTAL(9,AI9:AL12)</f>
        <v>18196495</v>
      </c>
      <c r="AJ8" s="404"/>
      <c r="AK8" s="404"/>
      <c r="AL8" s="405"/>
      <c r="AM8" s="411"/>
      <c r="AN8" s="412"/>
      <c r="AO8" s="412"/>
      <c r="AP8" s="413"/>
      <c r="AQ8" s="384" t="s">
        <v>599</v>
      </c>
      <c r="AR8" s="385"/>
      <c r="AS8" s="385"/>
      <c r="AT8" s="386"/>
      <c r="AU8" s="403"/>
      <c r="AV8" s="404"/>
      <c r="AW8" s="404"/>
      <c r="AX8" s="405"/>
      <c r="AY8" s="384" t="s">
        <v>599</v>
      </c>
      <c r="AZ8" s="385"/>
      <c r="BA8" s="385"/>
      <c r="BB8" s="386"/>
      <c r="BC8" s="411"/>
      <c r="BD8" s="412"/>
      <c r="BE8" s="412"/>
      <c r="BF8" s="413"/>
      <c r="BG8" s="251">
        <f>IF(AI8&gt;0,BC8/AI8,"n.é.")</f>
        <v>0</v>
      </c>
      <c r="BH8" s="252"/>
    </row>
    <row r="9" spans="1:78" s="6" customFormat="1" ht="19.5" hidden="1" customHeight="1" x14ac:dyDescent="0.2">
      <c r="A9" s="374" t="s">
        <v>472</v>
      </c>
      <c r="B9" s="375"/>
      <c r="C9" s="376" t="s">
        <v>473</v>
      </c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8"/>
      <c r="AC9" s="379" t="s">
        <v>472</v>
      </c>
      <c r="AD9" s="402"/>
      <c r="AE9" s="381"/>
      <c r="AF9" s="382"/>
      <c r="AG9" s="382"/>
      <c r="AH9" s="383"/>
      <c r="AI9" s="381"/>
      <c r="AJ9" s="382"/>
      <c r="AK9" s="382"/>
      <c r="AL9" s="383"/>
      <c r="AM9" s="384" t="s">
        <v>599</v>
      </c>
      <c r="AN9" s="385"/>
      <c r="AO9" s="385"/>
      <c r="AP9" s="386"/>
      <c r="AQ9" s="384" t="s">
        <v>599</v>
      </c>
      <c r="AR9" s="385"/>
      <c r="AS9" s="385"/>
      <c r="AT9" s="386"/>
      <c r="AU9" s="384" t="s">
        <v>599</v>
      </c>
      <c r="AV9" s="385"/>
      <c r="AW9" s="385"/>
      <c r="AX9" s="386"/>
      <c r="AY9" s="384" t="s">
        <v>599</v>
      </c>
      <c r="AZ9" s="385"/>
      <c r="BA9" s="385"/>
      <c r="BB9" s="386"/>
      <c r="BC9" s="384" t="s">
        <v>599</v>
      </c>
      <c r="BD9" s="385"/>
      <c r="BE9" s="385"/>
      <c r="BF9" s="386"/>
      <c r="BG9" s="387" t="s">
        <v>601</v>
      </c>
      <c r="BH9" s="388"/>
    </row>
    <row r="10" spans="1:78" s="6" customFormat="1" ht="20.100000000000001" customHeight="1" x14ac:dyDescent="0.2">
      <c r="A10" s="374" t="s">
        <v>472</v>
      </c>
      <c r="B10" s="375"/>
      <c r="C10" s="376" t="s">
        <v>474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8"/>
      <c r="AC10" s="379" t="s">
        <v>472</v>
      </c>
      <c r="AD10" s="402"/>
      <c r="AE10" s="381">
        <f>9206501+460294</f>
        <v>9666795</v>
      </c>
      <c r="AF10" s="382"/>
      <c r="AG10" s="382"/>
      <c r="AH10" s="383"/>
      <c r="AI10" s="389">
        <f>2410865+433596+3648000+2714040+460294</f>
        <v>9666795</v>
      </c>
      <c r="AJ10" s="390"/>
      <c r="AK10" s="390"/>
      <c r="AL10" s="391"/>
      <c r="AM10" s="384" t="s">
        <v>599</v>
      </c>
      <c r="AN10" s="385"/>
      <c r="AO10" s="385"/>
      <c r="AP10" s="386"/>
      <c r="AQ10" s="384" t="s">
        <v>599</v>
      </c>
      <c r="AR10" s="385"/>
      <c r="AS10" s="385"/>
      <c r="AT10" s="386"/>
      <c r="AU10" s="384" t="s">
        <v>599</v>
      </c>
      <c r="AV10" s="385"/>
      <c r="AW10" s="385"/>
      <c r="AX10" s="386"/>
      <c r="AY10" s="384" t="s">
        <v>599</v>
      </c>
      <c r="AZ10" s="385"/>
      <c r="BA10" s="385"/>
      <c r="BB10" s="386"/>
      <c r="BC10" s="384" t="s">
        <v>599</v>
      </c>
      <c r="BD10" s="385"/>
      <c r="BE10" s="385"/>
      <c r="BF10" s="386"/>
      <c r="BG10" s="387" t="s">
        <v>601</v>
      </c>
      <c r="BH10" s="388"/>
    </row>
    <row r="11" spans="1:78" s="6" customFormat="1" ht="18" customHeight="1" x14ac:dyDescent="0.2">
      <c r="A11" s="374" t="s">
        <v>472</v>
      </c>
      <c r="B11" s="375"/>
      <c r="C11" s="376" t="s">
        <v>475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8"/>
      <c r="AC11" s="379" t="s">
        <v>472</v>
      </c>
      <c r="AD11" s="402"/>
      <c r="AE11" s="381">
        <f>8000000+500000</f>
        <v>8500000</v>
      </c>
      <c r="AF11" s="382"/>
      <c r="AG11" s="382"/>
      <c r="AH11" s="383"/>
      <c r="AI11" s="389">
        <f>8000000+500000</f>
        <v>8500000</v>
      </c>
      <c r="AJ11" s="390"/>
      <c r="AK11" s="390"/>
      <c r="AL11" s="391"/>
      <c r="AM11" s="384" t="s">
        <v>599</v>
      </c>
      <c r="AN11" s="385"/>
      <c r="AO11" s="385"/>
      <c r="AP11" s="386"/>
      <c r="AQ11" s="384" t="s">
        <v>599</v>
      </c>
      <c r="AR11" s="385"/>
      <c r="AS11" s="385"/>
      <c r="AT11" s="386"/>
      <c r="AU11" s="384" t="s">
        <v>599</v>
      </c>
      <c r="AV11" s="385"/>
      <c r="AW11" s="385"/>
      <c r="AX11" s="386"/>
      <c r="AY11" s="384" t="s">
        <v>599</v>
      </c>
      <c r="AZ11" s="385"/>
      <c r="BA11" s="385"/>
      <c r="BB11" s="386"/>
      <c r="BC11" s="384" t="s">
        <v>599</v>
      </c>
      <c r="BD11" s="385"/>
      <c r="BE11" s="385"/>
      <c r="BF11" s="386"/>
      <c r="BG11" s="387" t="s">
        <v>601</v>
      </c>
      <c r="BH11" s="388"/>
    </row>
    <row r="12" spans="1:78" s="6" customFormat="1" ht="18.75" customHeight="1" x14ac:dyDescent="0.2">
      <c r="A12" s="374" t="s">
        <v>472</v>
      </c>
      <c r="B12" s="375"/>
      <c r="C12" s="376" t="s">
        <v>603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8"/>
      <c r="AC12" s="379" t="s">
        <v>472</v>
      </c>
      <c r="AD12" s="402"/>
      <c r="AE12" s="381">
        <f>28050+1650</f>
        <v>29700</v>
      </c>
      <c r="AF12" s="382"/>
      <c r="AG12" s="382"/>
      <c r="AH12" s="383"/>
      <c r="AI12" s="389">
        <f>28050+1650</f>
        <v>29700</v>
      </c>
      <c r="AJ12" s="390"/>
      <c r="AK12" s="390"/>
      <c r="AL12" s="391"/>
      <c r="AM12" s="384" t="s">
        <v>599</v>
      </c>
      <c r="AN12" s="385"/>
      <c r="AO12" s="385"/>
      <c r="AP12" s="386"/>
      <c r="AQ12" s="384" t="s">
        <v>599</v>
      </c>
      <c r="AR12" s="385"/>
      <c r="AS12" s="385"/>
      <c r="AT12" s="386"/>
      <c r="AU12" s="384" t="s">
        <v>599</v>
      </c>
      <c r="AV12" s="385"/>
      <c r="AW12" s="385"/>
      <c r="AX12" s="386"/>
      <c r="AY12" s="384" t="s">
        <v>599</v>
      </c>
      <c r="AZ12" s="385"/>
      <c r="BA12" s="385"/>
      <c r="BB12" s="386"/>
      <c r="BC12" s="384" t="s">
        <v>599</v>
      </c>
      <c r="BD12" s="385"/>
      <c r="BE12" s="385"/>
      <c r="BF12" s="386"/>
      <c r="BG12" s="387" t="s">
        <v>601</v>
      </c>
      <c r="BH12" s="388"/>
    </row>
    <row r="13" spans="1:78" s="6" customFormat="1" ht="0.75" hidden="1" customHeight="1" x14ac:dyDescent="0.2">
      <c r="A13" s="374" t="s">
        <v>472</v>
      </c>
      <c r="B13" s="375"/>
      <c r="C13" s="376" t="s">
        <v>809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8"/>
      <c r="AC13" s="379" t="s">
        <v>472</v>
      </c>
      <c r="AD13" s="380"/>
      <c r="AE13" s="381"/>
      <c r="AF13" s="382"/>
      <c r="AG13" s="382"/>
      <c r="AH13" s="383"/>
      <c r="AI13" s="381"/>
      <c r="AJ13" s="382"/>
      <c r="AK13" s="382"/>
      <c r="AL13" s="383"/>
      <c r="AM13" s="384" t="s">
        <v>599</v>
      </c>
      <c r="AN13" s="385"/>
      <c r="AO13" s="385"/>
      <c r="AP13" s="386"/>
      <c r="AQ13" s="384" t="s">
        <v>599</v>
      </c>
      <c r="AR13" s="385"/>
      <c r="AS13" s="385"/>
      <c r="AT13" s="386"/>
      <c r="AU13" s="384" t="s">
        <v>599</v>
      </c>
      <c r="AV13" s="385"/>
      <c r="AW13" s="385"/>
      <c r="AX13" s="386"/>
      <c r="AY13" s="384" t="s">
        <v>599</v>
      </c>
      <c r="AZ13" s="385"/>
      <c r="BA13" s="385"/>
      <c r="BB13" s="386"/>
      <c r="BC13" s="384" t="s">
        <v>599</v>
      </c>
      <c r="BD13" s="385"/>
      <c r="BE13" s="385"/>
      <c r="BF13" s="386"/>
      <c r="BG13" s="387" t="s">
        <v>601</v>
      </c>
      <c r="BH13" s="428"/>
    </row>
    <row r="14" spans="1:78" ht="20.100000000000001" customHeight="1" x14ac:dyDescent="0.2">
      <c r="A14" s="227" t="s">
        <v>1</v>
      </c>
      <c r="B14" s="221"/>
      <c r="C14" s="175" t="s">
        <v>244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255" t="s">
        <v>245</v>
      </c>
      <c r="AD14" s="256"/>
      <c r="AE14" s="403">
        <f>SUBTOTAL(9,AE15:AH16)</f>
        <v>34269990</v>
      </c>
      <c r="AF14" s="404"/>
      <c r="AG14" s="404"/>
      <c r="AH14" s="405"/>
      <c r="AI14" s="417">
        <f>SUBTOTAL(9,AI15:AL16)</f>
        <v>32179940</v>
      </c>
      <c r="AJ14" s="418"/>
      <c r="AK14" s="418"/>
      <c r="AL14" s="419"/>
      <c r="AM14" s="411"/>
      <c r="AN14" s="412"/>
      <c r="AO14" s="412"/>
      <c r="AP14" s="413"/>
      <c r="AQ14" s="384" t="s">
        <v>599</v>
      </c>
      <c r="AR14" s="385"/>
      <c r="AS14" s="385"/>
      <c r="AT14" s="386"/>
      <c r="AU14" s="403"/>
      <c r="AV14" s="404"/>
      <c r="AW14" s="404"/>
      <c r="AX14" s="405"/>
      <c r="AY14" s="384" t="s">
        <v>599</v>
      </c>
      <c r="AZ14" s="385"/>
      <c r="BA14" s="385"/>
      <c r="BB14" s="386"/>
      <c r="BC14" s="411"/>
      <c r="BD14" s="412"/>
      <c r="BE14" s="412"/>
      <c r="BF14" s="413"/>
      <c r="BG14" s="251">
        <f t="shared" ref="BG14:BG75" si="0">IF(AI14&gt;0,BC14/AI14,"n.é.")</f>
        <v>0</v>
      </c>
      <c r="BH14" s="252"/>
    </row>
    <row r="15" spans="1:78" s="6" customFormat="1" ht="21.75" customHeight="1" x14ac:dyDescent="0.2">
      <c r="A15" s="374" t="s">
        <v>472</v>
      </c>
      <c r="B15" s="375"/>
      <c r="C15" s="376" t="s">
        <v>476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8"/>
      <c r="AC15" s="379" t="s">
        <v>472</v>
      </c>
      <c r="AD15" s="402"/>
      <c r="AE15" s="381">
        <f>26762700+1078000+132970+1525320</f>
        <v>29498990</v>
      </c>
      <c r="AF15" s="382"/>
      <c r="AG15" s="382"/>
      <c r="AH15" s="383"/>
      <c r="AI15" s="389">
        <f>24826650+1078000+132970+1525320</f>
        <v>27562940</v>
      </c>
      <c r="AJ15" s="390"/>
      <c r="AK15" s="390"/>
      <c r="AL15" s="391"/>
      <c r="AM15" s="384" t="s">
        <v>599</v>
      </c>
      <c r="AN15" s="385"/>
      <c r="AO15" s="385"/>
      <c r="AP15" s="386"/>
      <c r="AQ15" s="384" t="s">
        <v>599</v>
      </c>
      <c r="AR15" s="385"/>
      <c r="AS15" s="385"/>
      <c r="AT15" s="386"/>
      <c r="AU15" s="384" t="s">
        <v>599</v>
      </c>
      <c r="AV15" s="385"/>
      <c r="AW15" s="385"/>
      <c r="AX15" s="386"/>
      <c r="AY15" s="384" t="s">
        <v>599</v>
      </c>
      <c r="AZ15" s="385"/>
      <c r="BA15" s="385"/>
      <c r="BB15" s="386"/>
      <c r="BC15" s="384" t="s">
        <v>599</v>
      </c>
      <c r="BD15" s="385"/>
      <c r="BE15" s="385"/>
      <c r="BF15" s="386"/>
      <c r="BG15" s="387" t="s">
        <v>601</v>
      </c>
      <c r="BH15" s="388"/>
    </row>
    <row r="16" spans="1:78" s="6" customFormat="1" ht="20.100000000000001" customHeight="1" x14ac:dyDescent="0.2">
      <c r="A16" s="374" t="s">
        <v>472</v>
      </c>
      <c r="B16" s="375"/>
      <c r="C16" s="376" t="s">
        <v>477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8"/>
      <c r="AC16" s="379" t="s">
        <v>472</v>
      </c>
      <c r="AD16" s="402"/>
      <c r="AE16" s="381">
        <f>4037000+734000</f>
        <v>4771000</v>
      </c>
      <c r="AF16" s="382"/>
      <c r="AG16" s="382"/>
      <c r="AH16" s="383"/>
      <c r="AI16" s="429">
        <f>3883000+734000</f>
        <v>4617000</v>
      </c>
      <c r="AJ16" s="430"/>
      <c r="AK16" s="430"/>
      <c r="AL16" s="431"/>
      <c r="AM16" s="384" t="s">
        <v>599</v>
      </c>
      <c r="AN16" s="385"/>
      <c r="AO16" s="385"/>
      <c r="AP16" s="386"/>
      <c r="AQ16" s="384" t="s">
        <v>599</v>
      </c>
      <c r="AR16" s="385"/>
      <c r="AS16" s="385"/>
      <c r="AT16" s="386"/>
      <c r="AU16" s="384" t="s">
        <v>599</v>
      </c>
      <c r="AV16" s="385"/>
      <c r="AW16" s="385"/>
      <c r="AX16" s="386"/>
      <c r="AY16" s="384" t="s">
        <v>599</v>
      </c>
      <c r="AZ16" s="385"/>
      <c r="BA16" s="385"/>
      <c r="BB16" s="386"/>
      <c r="BC16" s="384" t="s">
        <v>599</v>
      </c>
      <c r="BD16" s="385"/>
      <c r="BE16" s="385"/>
      <c r="BF16" s="386"/>
      <c r="BG16" s="387" t="s">
        <v>601</v>
      </c>
      <c r="BH16" s="388"/>
    </row>
    <row r="17" spans="1:60" ht="20.100000000000001" customHeight="1" x14ac:dyDescent="0.2">
      <c r="A17" s="227" t="s">
        <v>2</v>
      </c>
      <c r="B17" s="221"/>
      <c r="C17" s="175" t="s">
        <v>246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255" t="s">
        <v>247</v>
      </c>
      <c r="AD17" s="256"/>
      <c r="AE17" s="403">
        <f>SUM(AE18:AH24)</f>
        <v>40757156</v>
      </c>
      <c r="AF17" s="404"/>
      <c r="AG17" s="404"/>
      <c r="AH17" s="405"/>
      <c r="AI17" s="403">
        <f>SUM(AI18:AL24)</f>
        <v>40952156</v>
      </c>
      <c r="AJ17" s="404"/>
      <c r="AK17" s="404"/>
      <c r="AL17" s="405"/>
      <c r="AM17" s="411"/>
      <c r="AN17" s="412"/>
      <c r="AO17" s="412"/>
      <c r="AP17" s="413"/>
      <c r="AQ17" s="384" t="s">
        <v>599</v>
      </c>
      <c r="AR17" s="385"/>
      <c r="AS17" s="385"/>
      <c r="AT17" s="386"/>
      <c r="AU17" s="403"/>
      <c r="AV17" s="404"/>
      <c r="AW17" s="404"/>
      <c r="AX17" s="405"/>
      <c r="AY17" s="384" t="s">
        <v>599</v>
      </c>
      <c r="AZ17" s="385"/>
      <c r="BA17" s="385"/>
      <c r="BB17" s="386"/>
      <c r="BC17" s="411"/>
      <c r="BD17" s="412"/>
      <c r="BE17" s="412"/>
      <c r="BF17" s="413"/>
      <c r="BG17" s="251">
        <f t="shared" si="0"/>
        <v>0</v>
      </c>
      <c r="BH17" s="252"/>
    </row>
    <row r="18" spans="1:60" s="6" customFormat="1" ht="20.100000000000001" customHeight="1" x14ac:dyDescent="0.2">
      <c r="A18" s="374" t="s">
        <v>472</v>
      </c>
      <c r="B18" s="375"/>
      <c r="C18" s="376" t="s">
        <v>604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8"/>
      <c r="AC18" s="379" t="s">
        <v>472</v>
      </c>
      <c r="AD18" s="402"/>
      <c r="AE18" s="381">
        <v>5631374</v>
      </c>
      <c r="AF18" s="382"/>
      <c r="AG18" s="382"/>
      <c r="AH18" s="383"/>
      <c r="AI18" s="389">
        <v>5631374</v>
      </c>
      <c r="AJ18" s="390"/>
      <c r="AK18" s="390"/>
      <c r="AL18" s="391"/>
      <c r="AM18" s="384" t="s">
        <v>599</v>
      </c>
      <c r="AN18" s="385"/>
      <c r="AO18" s="385"/>
      <c r="AP18" s="386"/>
      <c r="AQ18" s="384" t="s">
        <v>599</v>
      </c>
      <c r="AR18" s="385"/>
      <c r="AS18" s="385"/>
      <c r="AT18" s="386"/>
      <c r="AU18" s="384" t="s">
        <v>599</v>
      </c>
      <c r="AV18" s="385"/>
      <c r="AW18" s="385"/>
      <c r="AX18" s="386"/>
      <c r="AY18" s="384" t="s">
        <v>599</v>
      </c>
      <c r="AZ18" s="385"/>
      <c r="BA18" s="385"/>
      <c r="BB18" s="386"/>
      <c r="BC18" s="384" t="s">
        <v>599</v>
      </c>
      <c r="BD18" s="385"/>
      <c r="BE18" s="385"/>
      <c r="BF18" s="386"/>
      <c r="BG18" s="387" t="s">
        <v>601</v>
      </c>
      <c r="BH18" s="388"/>
    </row>
    <row r="19" spans="1:60" s="6" customFormat="1" ht="20.100000000000001" customHeight="1" x14ac:dyDescent="0.2">
      <c r="A19" s="374" t="s">
        <v>472</v>
      </c>
      <c r="B19" s="375"/>
      <c r="C19" s="376" t="s">
        <v>478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8"/>
      <c r="AC19" s="379" t="s">
        <v>472</v>
      </c>
      <c r="AD19" s="402"/>
      <c r="AE19" s="381">
        <f>4475460+396000</f>
        <v>4871460</v>
      </c>
      <c r="AF19" s="382"/>
      <c r="AG19" s="382"/>
      <c r="AH19" s="383"/>
      <c r="AI19" s="389">
        <f>4475460+551700+396000</f>
        <v>5423160</v>
      </c>
      <c r="AJ19" s="390"/>
      <c r="AK19" s="390"/>
      <c r="AL19" s="391"/>
      <c r="AM19" s="384" t="s">
        <v>599</v>
      </c>
      <c r="AN19" s="385"/>
      <c r="AO19" s="385"/>
      <c r="AP19" s="386"/>
      <c r="AQ19" s="384" t="s">
        <v>599</v>
      </c>
      <c r="AR19" s="385"/>
      <c r="AS19" s="385"/>
      <c r="AT19" s="386"/>
      <c r="AU19" s="384" t="s">
        <v>599</v>
      </c>
      <c r="AV19" s="385"/>
      <c r="AW19" s="385"/>
      <c r="AX19" s="386"/>
      <c r="AY19" s="384" t="s">
        <v>599</v>
      </c>
      <c r="AZ19" s="385"/>
      <c r="BA19" s="385"/>
      <c r="BB19" s="386"/>
      <c r="BC19" s="384" t="s">
        <v>599</v>
      </c>
      <c r="BD19" s="385"/>
      <c r="BE19" s="385"/>
      <c r="BF19" s="386"/>
      <c r="BG19" s="387" t="s">
        <v>601</v>
      </c>
      <c r="BH19" s="388"/>
    </row>
    <row r="20" spans="1:60" s="6" customFormat="1" ht="20.100000000000001" customHeight="1" x14ac:dyDescent="0.2">
      <c r="A20" s="374" t="s">
        <v>472</v>
      </c>
      <c r="B20" s="375"/>
      <c r="C20" s="376" t="s">
        <v>929</v>
      </c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8"/>
      <c r="AC20" s="379" t="s">
        <v>472</v>
      </c>
      <c r="AD20" s="380"/>
      <c r="AE20" s="381">
        <f>4590600+551700</f>
        <v>5142300</v>
      </c>
      <c r="AF20" s="382"/>
      <c r="AG20" s="382"/>
      <c r="AH20" s="383"/>
      <c r="AI20" s="389">
        <v>4590600</v>
      </c>
      <c r="AJ20" s="390"/>
      <c r="AK20" s="390"/>
      <c r="AL20" s="391"/>
      <c r="AM20" s="384" t="s">
        <v>599</v>
      </c>
      <c r="AN20" s="385"/>
      <c r="AO20" s="385"/>
      <c r="AP20" s="386"/>
      <c r="AQ20" s="384" t="s">
        <v>599</v>
      </c>
      <c r="AR20" s="385"/>
      <c r="AS20" s="385"/>
      <c r="AT20" s="386"/>
      <c r="AU20" s="384" t="s">
        <v>599</v>
      </c>
      <c r="AV20" s="385"/>
      <c r="AW20" s="385"/>
      <c r="AX20" s="386"/>
      <c r="AY20" s="384" t="s">
        <v>599</v>
      </c>
      <c r="AZ20" s="385"/>
      <c r="BA20" s="385"/>
      <c r="BB20" s="386"/>
      <c r="BC20" s="384" t="s">
        <v>599</v>
      </c>
      <c r="BD20" s="385"/>
      <c r="BE20" s="385"/>
      <c r="BF20" s="386"/>
      <c r="BG20" s="387" t="s">
        <v>601</v>
      </c>
      <c r="BH20" s="388"/>
    </row>
    <row r="21" spans="1:60" s="6" customFormat="1" ht="20.100000000000001" customHeight="1" x14ac:dyDescent="0.2">
      <c r="A21" s="374" t="s">
        <v>472</v>
      </c>
      <c r="B21" s="375"/>
      <c r="C21" s="376" t="s">
        <v>842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8"/>
      <c r="AC21" s="379" t="s">
        <v>472</v>
      </c>
      <c r="AD21" s="402"/>
      <c r="AE21" s="381">
        <f>9603000+2386000</f>
        <v>11989000</v>
      </c>
      <c r="AF21" s="382"/>
      <c r="AG21" s="382"/>
      <c r="AH21" s="383"/>
      <c r="AI21" s="389">
        <f>9603000+195000+2386000</f>
        <v>12184000</v>
      </c>
      <c r="AJ21" s="390"/>
      <c r="AK21" s="390"/>
      <c r="AL21" s="391"/>
      <c r="AM21" s="384" t="s">
        <v>599</v>
      </c>
      <c r="AN21" s="385"/>
      <c r="AO21" s="385"/>
      <c r="AP21" s="386"/>
      <c r="AQ21" s="384" t="s">
        <v>599</v>
      </c>
      <c r="AR21" s="385"/>
      <c r="AS21" s="385"/>
      <c r="AT21" s="386"/>
      <c r="AU21" s="384" t="s">
        <v>599</v>
      </c>
      <c r="AV21" s="385"/>
      <c r="AW21" s="385"/>
      <c r="AX21" s="386"/>
      <c r="AY21" s="384" t="s">
        <v>599</v>
      </c>
      <c r="AZ21" s="385"/>
      <c r="BA21" s="385"/>
      <c r="BB21" s="386"/>
      <c r="BC21" s="384" t="s">
        <v>599</v>
      </c>
      <c r="BD21" s="385"/>
      <c r="BE21" s="385"/>
      <c r="BF21" s="386"/>
      <c r="BG21" s="387" t="s">
        <v>601</v>
      </c>
      <c r="BH21" s="388"/>
    </row>
    <row r="22" spans="1:60" s="6" customFormat="1" ht="19.5" customHeight="1" x14ac:dyDescent="0.2">
      <c r="A22" s="374" t="s">
        <v>472</v>
      </c>
      <c r="B22" s="375"/>
      <c r="C22" s="376" t="s">
        <v>479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8"/>
      <c r="AC22" s="379" t="s">
        <v>472</v>
      </c>
      <c r="AD22" s="402"/>
      <c r="AE22" s="381">
        <f>12474689+648333</f>
        <v>13123022</v>
      </c>
      <c r="AF22" s="382"/>
      <c r="AG22" s="382"/>
      <c r="AH22" s="383"/>
      <c r="AI22" s="389">
        <f>12474689+648333</f>
        <v>13123022</v>
      </c>
      <c r="AJ22" s="390"/>
      <c r="AK22" s="390"/>
      <c r="AL22" s="391"/>
      <c r="AM22" s="389" t="s">
        <v>599</v>
      </c>
      <c r="AN22" s="390"/>
      <c r="AO22" s="390"/>
      <c r="AP22" s="391"/>
      <c r="AQ22" s="384" t="s">
        <v>599</v>
      </c>
      <c r="AR22" s="385"/>
      <c r="AS22" s="385"/>
      <c r="AT22" s="386"/>
      <c r="AU22" s="384" t="s">
        <v>599</v>
      </c>
      <c r="AV22" s="385"/>
      <c r="AW22" s="385"/>
      <c r="AX22" s="386"/>
      <c r="AY22" s="384" t="s">
        <v>599</v>
      </c>
      <c r="AZ22" s="385"/>
      <c r="BA22" s="385"/>
      <c r="BB22" s="386"/>
      <c r="BC22" s="384" t="s">
        <v>599</v>
      </c>
      <c r="BD22" s="385"/>
      <c r="BE22" s="385"/>
      <c r="BF22" s="386"/>
      <c r="BG22" s="387" t="s">
        <v>601</v>
      </c>
      <c r="BH22" s="388"/>
    </row>
    <row r="23" spans="1:60" s="6" customFormat="1" ht="17.25" hidden="1" customHeight="1" x14ac:dyDescent="0.2">
      <c r="A23" s="374" t="s">
        <v>472</v>
      </c>
      <c r="B23" s="375"/>
      <c r="C23" s="376" t="s">
        <v>796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8"/>
      <c r="AC23" s="379" t="s">
        <v>472</v>
      </c>
      <c r="AD23" s="402"/>
      <c r="AE23" s="381"/>
      <c r="AF23" s="382"/>
      <c r="AG23" s="382"/>
      <c r="AH23" s="383"/>
      <c r="AI23" s="381"/>
      <c r="AJ23" s="382"/>
      <c r="AK23" s="382"/>
      <c r="AL23" s="383"/>
      <c r="AM23" s="384" t="s">
        <v>599</v>
      </c>
      <c r="AN23" s="385"/>
      <c r="AO23" s="385"/>
      <c r="AP23" s="386"/>
      <c r="AQ23" s="384" t="s">
        <v>599</v>
      </c>
      <c r="AR23" s="385"/>
      <c r="AS23" s="385"/>
      <c r="AT23" s="386"/>
      <c r="AU23" s="384" t="s">
        <v>599</v>
      </c>
      <c r="AV23" s="385"/>
      <c r="AW23" s="385"/>
      <c r="AX23" s="386"/>
      <c r="AY23" s="384" t="s">
        <v>599</v>
      </c>
      <c r="AZ23" s="385"/>
      <c r="BA23" s="385"/>
      <c r="BB23" s="386"/>
      <c r="BC23" s="384" t="s">
        <v>599</v>
      </c>
      <c r="BD23" s="385"/>
      <c r="BE23" s="385"/>
      <c r="BF23" s="386"/>
      <c r="BG23" s="387" t="s">
        <v>601</v>
      </c>
      <c r="BH23" s="388"/>
    </row>
    <row r="24" spans="1:60" s="6" customFormat="1" ht="17.25" hidden="1" customHeight="1" x14ac:dyDescent="0.2">
      <c r="A24" s="374" t="s">
        <v>472</v>
      </c>
      <c r="B24" s="375"/>
      <c r="C24" s="376" t="s">
        <v>607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8"/>
      <c r="AC24" s="379" t="s">
        <v>472</v>
      </c>
      <c r="AD24" s="402"/>
      <c r="AE24" s="381"/>
      <c r="AF24" s="382"/>
      <c r="AG24" s="382"/>
      <c r="AH24" s="383"/>
      <c r="AI24" s="381"/>
      <c r="AJ24" s="382"/>
      <c r="AK24" s="382"/>
      <c r="AL24" s="383"/>
      <c r="AM24" s="384" t="s">
        <v>599</v>
      </c>
      <c r="AN24" s="385"/>
      <c r="AO24" s="385"/>
      <c r="AP24" s="386"/>
      <c r="AQ24" s="384" t="s">
        <v>599</v>
      </c>
      <c r="AR24" s="385"/>
      <c r="AS24" s="385"/>
      <c r="AT24" s="386"/>
      <c r="AU24" s="384" t="s">
        <v>599</v>
      </c>
      <c r="AV24" s="385"/>
      <c r="AW24" s="385"/>
      <c r="AX24" s="386"/>
      <c r="AY24" s="384" t="s">
        <v>599</v>
      </c>
      <c r="AZ24" s="385"/>
      <c r="BA24" s="385"/>
      <c r="BB24" s="386"/>
      <c r="BC24" s="384" t="s">
        <v>599</v>
      </c>
      <c r="BD24" s="385"/>
      <c r="BE24" s="385"/>
      <c r="BF24" s="386"/>
      <c r="BG24" s="387" t="s">
        <v>601</v>
      </c>
      <c r="BH24" s="388"/>
    </row>
    <row r="25" spans="1:60" ht="20.100000000000001" customHeight="1" x14ac:dyDescent="0.2">
      <c r="A25" s="227" t="s">
        <v>3</v>
      </c>
      <c r="B25" s="221"/>
      <c r="C25" s="175" t="s">
        <v>248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255" t="s">
        <v>249</v>
      </c>
      <c r="AD25" s="256"/>
      <c r="AE25" s="403">
        <v>2814936</v>
      </c>
      <c r="AF25" s="404"/>
      <c r="AG25" s="404"/>
      <c r="AH25" s="405"/>
      <c r="AI25" s="403">
        <v>2814936</v>
      </c>
      <c r="AJ25" s="404"/>
      <c r="AK25" s="404"/>
      <c r="AL25" s="405"/>
      <c r="AM25" s="403"/>
      <c r="AN25" s="404"/>
      <c r="AO25" s="404"/>
      <c r="AP25" s="405"/>
      <c r="AQ25" s="384" t="s">
        <v>599</v>
      </c>
      <c r="AR25" s="385"/>
      <c r="AS25" s="385"/>
      <c r="AT25" s="386"/>
      <c r="AU25" s="403"/>
      <c r="AV25" s="404"/>
      <c r="AW25" s="404"/>
      <c r="AX25" s="405"/>
      <c r="AY25" s="384" t="s">
        <v>599</v>
      </c>
      <c r="AZ25" s="385"/>
      <c r="BA25" s="385"/>
      <c r="BB25" s="386"/>
      <c r="BC25" s="411"/>
      <c r="BD25" s="412"/>
      <c r="BE25" s="412"/>
      <c r="BF25" s="413"/>
      <c r="BG25" s="251">
        <f t="shared" si="0"/>
        <v>0</v>
      </c>
      <c r="BH25" s="252"/>
    </row>
    <row r="26" spans="1:60" s="6" customFormat="1" ht="18" customHeight="1" x14ac:dyDescent="0.2">
      <c r="A26" s="374" t="s">
        <v>472</v>
      </c>
      <c r="B26" s="375"/>
      <c r="C26" s="376" t="s">
        <v>930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8"/>
      <c r="AC26" s="379" t="s">
        <v>472</v>
      </c>
      <c r="AD26" s="402"/>
      <c r="AE26" s="381">
        <v>2814936</v>
      </c>
      <c r="AF26" s="382"/>
      <c r="AG26" s="382"/>
      <c r="AH26" s="383"/>
      <c r="AI26" s="389">
        <v>2814936</v>
      </c>
      <c r="AJ26" s="390"/>
      <c r="AK26" s="390"/>
      <c r="AL26" s="391"/>
      <c r="AM26" s="389" t="s">
        <v>599</v>
      </c>
      <c r="AN26" s="390"/>
      <c r="AO26" s="390"/>
      <c r="AP26" s="391"/>
      <c r="AQ26" s="384" t="s">
        <v>599</v>
      </c>
      <c r="AR26" s="385"/>
      <c r="AS26" s="385"/>
      <c r="AT26" s="386"/>
      <c r="AU26" s="384" t="s">
        <v>599</v>
      </c>
      <c r="AV26" s="385"/>
      <c r="AW26" s="385"/>
      <c r="AX26" s="386"/>
      <c r="AY26" s="384" t="s">
        <v>599</v>
      </c>
      <c r="AZ26" s="385"/>
      <c r="BA26" s="385"/>
      <c r="BB26" s="386"/>
      <c r="BC26" s="384" t="s">
        <v>599</v>
      </c>
      <c r="BD26" s="385"/>
      <c r="BE26" s="385"/>
      <c r="BF26" s="386"/>
      <c r="BG26" s="387" t="s">
        <v>601</v>
      </c>
      <c r="BH26" s="388"/>
    </row>
    <row r="27" spans="1:60" ht="19.5" customHeight="1" x14ac:dyDescent="0.2">
      <c r="A27" s="227" t="s">
        <v>4</v>
      </c>
      <c r="B27" s="221"/>
      <c r="C27" s="175" t="s">
        <v>605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255" t="s">
        <v>250</v>
      </c>
      <c r="AD27" s="256"/>
      <c r="AE27" s="403">
        <v>3915653</v>
      </c>
      <c r="AF27" s="404"/>
      <c r="AG27" s="404"/>
      <c r="AH27" s="405"/>
      <c r="AI27" s="417">
        <f>3915653+968000+488000+360000+4904461</f>
        <v>10636114</v>
      </c>
      <c r="AJ27" s="418"/>
      <c r="AK27" s="418"/>
      <c r="AL27" s="419"/>
      <c r="AM27" s="411"/>
      <c r="AN27" s="412"/>
      <c r="AO27" s="412"/>
      <c r="AP27" s="413"/>
      <c r="AQ27" s="414" t="s">
        <v>599</v>
      </c>
      <c r="AR27" s="415"/>
      <c r="AS27" s="415"/>
      <c r="AT27" s="416"/>
      <c r="AU27" s="403"/>
      <c r="AV27" s="404"/>
      <c r="AW27" s="404"/>
      <c r="AX27" s="405"/>
      <c r="AY27" s="414" t="s">
        <v>599</v>
      </c>
      <c r="AZ27" s="415"/>
      <c r="BA27" s="415"/>
      <c r="BB27" s="416"/>
      <c r="BC27" s="411"/>
      <c r="BD27" s="412"/>
      <c r="BE27" s="412"/>
      <c r="BF27" s="413"/>
      <c r="BG27" s="251">
        <f t="shared" si="0"/>
        <v>0</v>
      </c>
      <c r="BH27" s="252"/>
    </row>
    <row r="28" spans="1:60" ht="17.25" customHeight="1" x14ac:dyDescent="0.2">
      <c r="A28" s="227" t="s">
        <v>5</v>
      </c>
      <c r="B28" s="221"/>
      <c r="C28" s="175" t="s">
        <v>606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  <c r="AC28" s="255" t="s">
        <v>251</v>
      </c>
      <c r="AD28" s="256"/>
      <c r="AE28" s="403"/>
      <c r="AF28" s="404"/>
      <c r="AG28" s="404"/>
      <c r="AH28" s="405"/>
      <c r="AI28" s="403">
        <v>109688</v>
      </c>
      <c r="AJ28" s="404"/>
      <c r="AK28" s="404"/>
      <c r="AL28" s="405"/>
      <c r="AM28" s="411"/>
      <c r="AN28" s="412"/>
      <c r="AO28" s="412"/>
      <c r="AP28" s="413"/>
      <c r="AQ28" s="414" t="s">
        <v>599</v>
      </c>
      <c r="AR28" s="415"/>
      <c r="AS28" s="415"/>
      <c r="AT28" s="416"/>
      <c r="AU28" s="411"/>
      <c r="AV28" s="412"/>
      <c r="AW28" s="412"/>
      <c r="AX28" s="413"/>
      <c r="AY28" s="414" t="s">
        <v>599</v>
      </c>
      <c r="AZ28" s="415"/>
      <c r="BA28" s="415"/>
      <c r="BB28" s="416"/>
      <c r="BC28" s="411"/>
      <c r="BD28" s="412"/>
      <c r="BE28" s="412"/>
      <c r="BF28" s="413"/>
      <c r="BG28" s="251">
        <f t="shared" si="0"/>
        <v>0</v>
      </c>
      <c r="BH28" s="252"/>
    </row>
    <row r="29" spans="1:60" s="2" customFormat="1" ht="21" customHeight="1" x14ac:dyDescent="0.2">
      <c r="A29" s="226" t="s">
        <v>6</v>
      </c>
      <c r="B29" s="222"/>
      <c r="C29" s="196" t="s">
        <v>252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8"/>
      <c r="AC29" s="253" t="s">
        <v>253</v>
      </c>
      <c r="AD29" s="254"/>
      <c r="AE29" s="193">
        <f>AE8+AE14+AE17+AE25+AE27+AE28</f>
        <v>99954230</v>
      </c>
      <c r="AF29" s="194"/>
      <c r="AG29" s="194"/>
      <c r="AH29" s="195"/>
      <c r="AI29" s="193">
        <f>AI8+AI14+AI17+AI25+AI27+AI28</f>
        <v>104889329</v>
      </c>
      <c r="AJ29" s="194"/>
      <c r="AK29" s="194"/>
      <c r="AL29" s="195"/>
      <c r="AM29" s="193">
        <f>AM8+AM14+AM17+AM25+AM27+AM28</f>
        <v>0</v>
      </c>
      <c r="AN29" s="194"/>
      <c r="AO29" s="194"/>
      <c r="AP29" s="195"/>
      <c r="AQ29" s="422" t="s">
        <v>599</v>
      </c>
      <c r="AR29" s="423"/>
      <c r="AS29" s="423"/>
      <c r="AT29" s="424"/>
      <c r="AU29" s="193">
        <f>AU8+AU14+AU17+AU25+AU27+AU28</f>
        <v>0</v>
      </c>
      <c r="AV29" s="194"/>
      <c r="AW29" s="194"/>
      <c r="AX29" s="195"/>
      <c r="AY29" s="422" t="s">
        <v>599</v>
      </c>
      <c r="AZ29" s="423"/>
      <c r="BA29" s="423"/>
      <c r="BB29" s="424"/>
      <c r="BC29" s="193">
        <f>BC8+BC14+BC17+BC25+BC27+BC28</f>
        <v>0</v>
      </c>
      <c r="BD29" s="194"/>
      <c r="BE29" s="194"/>
      <c r="BF29" s="195"/>
      <c r="BG29" s="249">
        <f t="shared" si="0"/>
        <v>0</v>
      </c>
      <c r="BH29" s="250"/>
    </row>
    <row r="30" spans="1:60" ht="15" hidden="1" customHeight="1" x14ac:dyDescent="0.2">
      <c r="A30" s="227" t="s">
        <v>7</v>
      </c>
      <c r="B30" s="221"/>
      <c r="C30" s="175" t="s">
        <v>254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255" t="s">
        <v>255</v>
      </c>
      <c r="AD30" s="256"/>
      <c r="AE30" s="403"/>
      <c r="AF30" s="404"/>
      <c r="AG30" s="404"/>
      <c r="AH30" s="405"/>
      <c r="AI30" s="403"/>
      <c r="AJ30" s="404"/>
      <c r="AK30" s="404"/>
      <c r="AL30" s="405"/>
      <c r="AM30" s="403"/>
      <c r="AN30" s="404"/>
      <c r="AO30" s="404"/>
      <c r="AP30" s="405"/>
      <c r="AQ30" s="414" t="s">
        <v>599</v>
      </c>
      <c r="AR30" s="415"/>
      <c r="AS30" s="415"/>
      <c r="AT30" s="416"/>
      <c r="AU30" s="403"/>
      <c r="AV30" s="404"/>
      <c r="AW30" s="404"/>
      <c r="AX30" s="405"/>
      <c r="AY30" s="414" t="s">
        <v>599</v>
      </c>
      <c r="AZ30" s="415"/>
      <c r="BA30" s="415"/>
      <c r="BB30" s="416"/>
      <c r="BC30" s="403"/>
      <c r="BD30" s="404"/>
      <c r="BE30" s="404"/>
      <c r="BF30" s="405"/>
      <c r="BG30" s="251" t="str">
        <f t="shared" si="0"/>
        <v>n.é.</v>
      </c>
      <c r="BH30" s="252"/>
    </row>
    <row r="31" spans="1:60" ht="17.25" hidden="1" customHeight="1" x14ac:dyDescent="0.2">
      <c r="A31" s="227" t="s">
        <v>8</v>
      </c>
      <c r="B31" s="221"/>
      <c r="C31" s="175" t="s">
        <v>427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255" t="s">
        <v>256</v>
      </c>
      <c r="AD31" s="256"/>
      <c r="AE31" s="403"/>
      <c r="AF31" s="404"/>
      <c r="AG31" s="404"/>
      <c r="AH31" s="405"/>
      <c r="AI31" s="403"/>
      <c r="AJ31" s="404"/>
      <c r="AK31" s="404"/>
      <c r="AL31" s="405"/>
      <c r="AM31" s="403"/>
      <c r="AN31" s="404"/>
      <c r="AO31" s="404"/>
      <c r="AP31" s="405"/>
      <c r="AQ31" s="414" t="s">
        <v>599</v>
      </c>
      <c r="AR31" s="415"/>
      <c r="AS31" s="415"/>
      <c r="AT31" s="416"/>
      <c r="AU31" s="403"/>
      <c r="AV31" s="404"/>
      <c r="AW31" s="404"/>
      <c r="AX31" s="405"/>
      <c r="AY31" s="414" t="s">
        <v>599</v>
      </c>
      <c r="AZ31" s="415"/>
      <c r="BA31" s="415"/>
      <c r="BB31" s="416"/>
      <c r="BC31" s="403"/>
      <c r="BD31" s="404"/>
      <c r="BE31" s="404"/>
      <c r="BF31" s="405"/>
      <c r="BG31" s="251" t="str">
        <f t="shared" si="0"/>
        <v>n.é.</v>
      </c>
      <c r="BH31" s="252"/>
    </row>
    <row r="32" spans="1:60" ht="18.75" hidden="1" customHeight="1" x14ac:dyDescent="0.2">
      <c r="A32" s="227" t="s">
        <v>9</v>
      </c>
      <c r="B32" s="221"/>
      <c r="C32" s="175" t="s">
        <v>428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255" t="s">
        <v>257</v>
      </c>
      <c r="AD32" s="256"/>
      <c r="AE32" s="403"/>
      <c r="AF32" s="404"/>
      <c r="AG32" s="404"/>
      <c r="AH32" s="405"/>
      <c r="AI32" s="403"/>
      <c r="AJ32" s="404"/>
      <c r="AK32" s="404"/>
      <c r="AL32" s="405"/>
      <c r="AM32" s="403"/>
      <c r="AN32" s="404"/>
      <c r="AO32" s="404"/>
      <c r="AP32" s="405"/>
      <c r="AQ32" s="414" t="s">
        <v>599</v>
      </c>
      <c r="AR32" s="415"/>
      <c r="AS32" s="415"/>
      <c r="AT32" s="416"/>
      <c r="AU32" s="403"/>
      <c r="AV32" s="404"/>
      <c r="AW32" s="404"/>
      <c r="AX32" s="405"/>
      <c r="AY32" s="414" t="s">
        <v>599</v>
      </c>
      <c r="AZ32" s="415"/>
      <c r="BA32" s="415"/>
      <c r="BB32" s="416"/>
      <c r="BC32" s="403"/>
      <c r="BD32" s="404"/>
      <c r="BE32" s="404"/>
      <c r="BF32" s="405"/>
      <c r="BG32" s="251" t="str">
        <f t="shared" si="0"/>
        <v>n.é.</v>
      </c>
      <c r="BH32" s="252"/>
    </row>
    <row r="33" spans="1:60" ht="14.25" hidden="1" customHeight="1" x14ac:dyDescent="0.2">
      <c r="A33" s="227" t="s">
        <v>10</v>
      </c>
      <c r="B33" s="221"/>
      <c r="C33" s="175" t="s">
        <v>429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255" t="s">
        <v>258</v>
      </c>
      <c r="AD33" s="256"/>
      <c r="AE33" s="403"/>
      <c r="AF33" s="404"/>
      <c r="AG33" s="404"/>
      <c r="AH33" s="405"/>
      <c r="AI33" s="403"/>
      <c r="AJ33" s="404"/>
      <c r="AK33" s="404"/>
      <c r="AL33" s="405"/>
      <c r="AM33" s="403"/>
      <c r="AN33" s="404"/>
      <c r="AO33" s="404"/>
      <c r="AP33" s="405"/>
      <c r="AQ33" s="414" t="s">
        <v>599</v>
      </c>
      <c r="AR33" s="415"/>
      <c r="AS33" s="415"/>
      <c r="AT33" s="416"/>
      <c r="AU33" s="403"/>
      <c r="AV33" s="404"/>
      <c r="AW33" s="404"/>
      <c r="AX33" s="405"/>
      <c r="AY33" s="414" t="s">
        <v>599</v>
      </c>
      <c r="AZ33" s="415"/>
      <c r="BA33" s="415"/>
      <c r="BB33" s="416"/>
      <c r="BC33" s="403"/>
      <c r="BD33" s="404"/>
      <c r="BE33" s="404"/>
      <c r="BF33" s="405"/>
      <c r="BG33" s="251" t="str">
        <f t="shared" si="0"/>
        <v>n.é.</v>
      </c>
      <c r="BH33" s="252"/>
    </row>
    <row r="34" spans="1:60" ht="20.100000000000001" customHeight="1" x14ac:dyDescent="0.2">
      <c r="A34" s="227" t="s">
        <v>11</v>
      </c>
      <c r="B34" s="221"/>
      <c r="C34" s="175" t="s">
        <v>259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255" t="s">
        <v>260</v>
      </c>
      <c r="AD34" s="256"/>
      <c r="AE34" s="403">
        <f>3378370+7680000</f>
        <v>11058370</v>
      </c>
      <c r="AF34" s="404"/>
      <c r="AG34" s="404"/>
      <c r="AH34" s="405"/>
      <c r="AI34" s="417">
        <f>3060000+7000000+750000+600000</f>
        <v>11410000</v>
      </c>
      <c r="AJ34" s="418"/>
      <c r="AK34" s="418"/>
      <c r="AL34" s="419"/>
      <c r="AM34" s="403"/>
      <c r="AN34" s="404"/>
      <c r="AO34" s="404"/>
      <c r="AP34" s="405"/>
      <c r="AQ34" s="414" t="s">
        <v>599</v>
      </c>
      <c r="AR34" s="415"/>
      <c r="AS34" s="415"/>
      <c r="AT34" s="416"/>
      <c r="AU34" s="403"/>
      <c r="AV34" s="404"/>
      <c r="AW34" s="404"/>
      <c r="AX34" s="405"/>
      <c r="AY34" s="414" t="s">
        <v>599</v>
      </c>
      <c r="AZ34" s="415"/>
      <c r="BA34" s="415"/>
      <c r="BB34" s="416"/>
      <c r="BC34" s="411"/>
      <c r="BD34" s="412"/>
      <c r="BE34" s="412"/>
      <c r="BF34" s="413"/>
      <c r="BG34" s="251">
        <f t="shared" si="0"/>
        <v>0</v>
      </c>
      <c r="BH34" s="252"/>
    </row>
    <row r="35" spans="1:60" s="2" customFormat="1" ht="20.100000000000001" customHeight="1" x14ac:dyDescent="0.2">
      <c r="A35" s="226" t="s">
        <v>12</v>
      </c>
      <c r="B35" s="222"/>
      <c r="C35" s="196" t="s">
        <v>261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8"/>
      <c r="AC35" s="253" t="s">
        <v>262</v>
      </c>
      <c r="AD35" s="254"/>
      <c r="AE35" s="193">
        <f>SUM(AE29:AH34)</f>
        <v>111012600</v>
      </c>
      <c r="AF35" s="194"/>
      <c r="AG35" s="194"/>
      <c r="AH35" s="195"/>
      <c r="AI35" s="193">
        <f>SUM(AI29:AL34)</f>
        <v>116299329</v>
      </c>
      <c r="AJ35" s="194"/>
      <c r="AK35" s="194"/>
      <c r="AL35" s="195"/>
      <c r="AM35" s="193">
        <f>SUM(AM29:AP34)</f>
        <v>0</v>
      </c>
      <c r="AN35" s="194"/>
      <c r="AO35" s="194"/>
      <c r="AP35" s="195"/>
      <c r="AQ35" s="422" t="s">
        <v>599</v>
      </c>
      <c r="AR35" s="423"/>
      <c r="AS35" s="423"/>
      <c r="AT35" s="424"/>
      <c r="AU35" s="193">
        <f>SUM(AU29:AX34)</f>
        <v>0</v>
      </c>
      <c r="AV35" s="194"/>
      <c r="AW35" s="194"/>
      <c r="AX35" s="195"/>
      <c r="AY35" s="422" t="s">
        <v>599</v>
      </c>
      <c r="AZ35" s="423"/>
      <c r="BA35" s="423"/>
      <c r="BB35" s="424"/>
      <c r="BC35" s="193">
        <f>SUM(BC29:BF34)</f>
        <v>0</v>
      </c>
      <c r="BD35" s="194"/>
      <c r="BE35" s="194"/>
      <c r="BF35" s="195"/>
      <c r="BG35" s="249">
        <f t="shared" si="0"/>
        <v>0</v>
      </c>
      <c r="BH35" s="250"/>
    </row>
    <row r="36" spans="1:60" ht="20.25" customHeight="1" x14ac:dyDescent="0.2">
      <c r="A36" s="227" t="s">
        <v>13</v>
      </c>
      <c r="B36" s="221"/>
      <c r="C36" s="175" t="s">
        <v>263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255" t="s">
        <v>264</v>
      </c>
      <c r="AD36" s="256"/>
      <c r="AE36" s="403"/>
      <c r="AF36" s="404"/>
      <c r="AG36" s="404"/>
      <c r="AH36" s="405"/>
      <c r="AI36" s="403"/>
      <c r="AJ36" s="404"/>
      <c r="AK36" s="404"/>
      <c r="AL36" s="405"/>
      <c r="AM36" s="403"/>
      <c r="AN36" s="404"/>
      <c r="AO36" s="404"/>
      <c r="AP36" s="405"/>
      <c r="AQ36" s="414" t="s">
        <v>599</v>
      </c>
      <c r="AR36" s="415"/>
      <c r="AS36" s="415"/>
      <c r="AT36" s="416"/>
      <c r="AU36" s="411"/>
      <c r="AV36" s="412"/>
      <c r="AW36" s="412"/>
      <c r="AX36" s="413"/>
      <c r="AY36" s="414" t="s">
        <v>599</v>
      </c>
      <c r="AZ36" s="415"/>
      <c r="BA36" s="415"/>
      <c r="BB36" s="416"/>
      <c r="BC36" s="411"/>
      <c r="BD36" s="412"/>
      <c r="BE36" s="412"/>
      <c r="BF36" s="413"/>
      <c r="BG36" s="251" t="str">
        <f t="shared" si="0"/>
        <v>n.é.</v>
      </c>
      <c r="BH36" s="252"/>
    </row>
    <row r="37" spans="1:60" s="6" customFormat="1" ht="21" hidden="1" customHeight="1" x14ac:dyDescent="0.2">
      <c r="A37" s="374" t="s">
        <v>472</v>
      </c>
      <c r="B37" s="375"/>
      <c r="C37" s="376" t="s">
        <v>485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8"/>
      <c r="AC37" s="379" t="s">
        <v>472</v>
      </c>
      <c r="AD37" s="402"/>
      <c r="AE37" s="381"/>
      <c r="AF37" s="382"/>
      <c r="AG37" s="382"/>
      <c r="AH37" s="383"/>
      <c r="AI37" s="381"/>
      <c r="AJ37" s="382"/>
      <c r="AK37" s="382"/>
      <c r="AL37" s="383"/>
      <c r="AM37" s="384" t="s">
        <v>599</v>
      </c>
      <c r="AN37" s="385"/>
      <c r="AO37" s="385"/>
      <c r="AP37" s="386"/>
      <c r="AQ37" s="384" t="s">
        <v>599</v>
      </c>
      <c r="AR37" s="385"/>
      <c r="AS37" s="385"/>
      <c r="AT37" s="386"/>
      <c r="AU37" s="384" t="s">
        <v>599</v>
      </c>
      <c r="AV37" s="385"/>
      <c r="AW37" s="385"/>
      <c r="AX37" s="386"/>
      <c r="AY37" s="384" t="s">
        <v>599</v>
      </c>
      <c r="AZ37" s="385"/>
      <c r="BA37" s="385"/>
      <c r="BB37" s="386"/>
      <c r="BC37" s="384" t="s">
        <v>599</v>
      </c>
      <c r="BD37" s="385"/>
      <c r="BE37" s="385"/>
      <c r="BF37" s="386"/>
      <c r="BG37" s="387" t="s">
        <v>601</v>
      </c>
      <c r="BH37" s="388"/>
    </row>
    <row r="38" spans="1:60" ht="30.75" hidden="1" customHeight="1" x14ac:dyDescent="0.2">
      <c r="A38" s="227" t="s">
        <v>14</v>
      </c>
      <c r="B38" s="221"/>
      <c r="C38" s="175" t="s">
        <v>430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255" t="s">
        <v>265</v>
      </c>
      <c r="AD38" s="256"/>
      <c r="AE38" s="403"/>
      <c r="AF38" s="404"/>
      <c r="AG38" s="404"/>
      <c r="AH38" s="405"/>
      <c r="AI38" s="403"/>
      <c r="AJ38" s="404"/>
      <c r="AK38" s="404"/>
      <c r="AL38" s="405"/>
      <c r="AM38" s="403"/>
      <c r="AN38" s="404"/>
      <c r="AO38" s="404"/>
      <c r="AP38" s="405"/>
      <c r="AQ38" s="414" t="s">
        <v>599</v>
      </c>
      <c r="AR38" s="415"/>
      <c r="AS38" s="415"/>
      <c r="AT38" s="416"/>
      <c r="AU38" s="403"/>
      <c r="AV38" s="404"/>
      <c r="AW38" s="404"/>
      <c r="AX38" s="405"/>
      <c r="AY38" s="414" t="s">
        <v>599</v>
      </c>
      <c r="AZ38" s="415"/>
      <c r="BA38" s="415"/>
      <c r="BB38" s="416"/>
      <c r="BC38" s="403"/>
      <c r="BD38" s="404"/>
      <c r="BE38" s="404"/>
      <c r="BF38" s="405"/>
      <c r="BG38" s="251" t="str">
        <f t="shared" si="0"/>
        <v>n.é.</v>
      </c>
      <c r="BH38" s="252"/>
    </row>
    <row r="39" spans="1:60" ht="15.75" hidden="1" customHeight="1" x14ac:dyDescent="0.2">
      <c r="A39" s="227" t="s">
        <v>15</v>
      </c>
      <c r="B39" s="221"/>
      <c r="C39" s="175" t="s">
        <v>431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255" t="s">
        <v>266</v>
      </c>
      <c r="AD39" s="256"/>
      <c r="AE39" s="403"/>
      <c r="AF39" s="404"/>
      <c r="AG39" s="404"/>
      <c r="AH39" s="405"/>
      <c r="AI39" s="403"/>
      <c r="AJ39" s="404"/>
      <c r="AK39" s="404"/>
      <c r="AL39" s="405"/>
      <c r="AM39" s="403"/>
      <c r="AN39" s="404"/>
      <c r="AO39" s="404"/>
      <c r="AP39" s="405"/>
      <c r="AQ39" s="414" t="s">
        <v>599</v>
      </c>
      <c r="AR39" s="415"/>
      <c r="AS39" s="415"/>
      <c r="AT39" s="416"/>
      <c r="AU39" s="403"/>
      <c r="AV39" s="404"/>
      <c r="AW39" s="404"/>
      <c r="AX39" s="405"/>
      <c r="AY39" s="414" t="s">
        <v>599</v>
      </c>
      <c r="AZ39" s="415"/>
      <c r="BA39" s="415"/>
      <c r="BB39" s="416"/>
      <c r="BC39" s="403"/>
      <c r="BD39" s="404"/>
      <c r="BE39" s="404"/>
      <c r="BF39" s="405"/>
      <c r="BG39" s="251" t="str">
        <f t="shared" si="0"/>
        <v>n.é.</v>
      </c>
      <c r="BH39" s="252"/>
    </row>
    <row r="40" spans="1:60" ht="25.5" hidden="1" customHeight="1" x14ac:dyDescent="0.2">
      <c r="A40" s="227" t="s">
        <v>53</v>
      </c>
      <c r="B40" s="221"/>
      <c r="C40" s="175" t="s">
        <v>432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255" t="s">
        <v>267</v>
      </c>
      <c r="AD40" s="256"/>
      <c r="AE40" s="403"/>
      <c r="AF40" s="404"/>
      <c r="AG40" s="404"/>
      <c r="AH40" s="405"/>
      <c r="AI40" s="403"/>
      <c r="AJ40" s="404"/>
      <c r="AK40" s="404"/>
      <c r="AL40" s="405"/>
      <c r="AM40" s="403"/>
      <c r="AN40" s="404"/>
      <c r="AO40" s="404"/>
      <c r="AP40" s="405"/>
      <c r="AQ40" s="414" t="s">
        <v>599</v>
      </c>
      <c r="AR40" s="415"/>
      <c r="AS40" s="415"/>
      <c r="AT40" s="416"/>
      <c r="AU40" s="403"/>
      <c r="AV40" s="404"/>
      <c r="AW40" s="404"/>
      <c r="AX40" s="405"/>
      <c r="AY40" s="414" t="s">
        <v>599</v>
      </c>
      <c r="AZ40" s="415"/>
      <c r="BA40" s="415"/>
      <c r="BB40" s="416"/>
      <c r="BC40" s="403"/>
      <c r="BD40" s="404"/>
      <c r="BE40" s="404"/>
      <c r="BF40" s="405"/>
      <c r="BG40" s="251" t="str">
        <f t="shared" si="0"/>
        <v>n.é.</v>
      </c>
      <c r="BH40" s="252"/>
    </row>
    <row r="41" spans="1:60" ht="18.75" customHeight="1" x14ac:dyDescent="0.2">
      <c r="A41" s="227" t="s">
        <v>54</v>
      </c>
      <c r="B41" s="221"/>
      <c r="C41" s="175" t="s">
        <v>268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7"/>
      <c r="AC41" s="255" t="s">
        <v>269</v>
      </c>
      <c r="AD41" s="256"/>
      <c r="AE41" s="403">
        <v>15182269</v>
      </c>
      <c r="AF41" s="404"/>
      <c r="AG41" s="404"/>
      <c r="AH41" s="405"/>
      <c r="AI41" s="403">
        <f>15182269+44154199+23164008</f>
        <v>82500476</v>
      </c>
      <c r="AJ41" s="404"/>
      <c r="AK41" s="404"/>
      <c r="AL41" s="405"/>
      <c r="AM41" s="403"/>
      <c r="AN41" s="404"/>
      <c r="AO41" s="404"/>
      <c r="AP41" s="405"/>
      <c r="AQ41" s="414" t="s">
        <v>599</v>
      </c>
      <c r="AR41" s="415"/>
      <c r="AS41" s="415"/>
      <c r="AT41" s="416"/>
      <c r="AU41" s="411"/>
      <c r="AV41" s="412"/>
      <c r="AW41" s="412"/>
      <c r="AX41" s="413"/>
      <c r="AY41" s="414" t="s">
        <v>599</v>
      </c>
      <c r="AZ41" s="415"/>
      <c r="BA41" s="415"/>
      <c r="BB41" s="416"/>
      <c r="BC41" s="411"/>
      <c r="BD41" s="412"/>
      <c r="BE41" s="412"/>
      <c r="BF41" s="413"/>
      <c r="BG41" s="251">
        <f t="shared" si="0"/>
        <v>0</v>
      </c>
      <c r="BH41" s="252"/>
    </row>
    <row r="42" spans="1:60" s="2" customFormat="1" ht="20.100000000000001" customHeight="1" x14ac:dyDescent="0.2">
      <c r="A42" s="226" t="s">
        <v>55</v>
      </c>
      <c r="B42" s="222"/>
      <c r="C42" s="196" t="s">
        <v>270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8"/>
      <c r="AC42" s="253" t="s">
        <v>271</v>
      </c>
      <c r="AD42" s="254"/>
      <c r="AE42" s="193">
        <f>SUM(AE36:AH41)-AE37</f>
        <v>15182269</v>
      </c>
      <c r="AF42" s="194"/>
      <c r="AG42" s="194"/>
      <c r="AH42" s="195"/>
      <c r="AI42" s="193">
        <f>SUM(AI36:AL41)-AI37</f>
        <v>82500476</v>
      </c>
      <c r="AJ42" s="194"/>
      <c r="AK42" s="194"/>
      <c r="AL42" s="195"/>
      <c r="AM42" s="193">
        <f>SUM(AM36:AP41)</f>
        <v>0</v>
      </c>
      <c r="AN42" s="194"/>
      <c r="AO42" s="194"/>
      <c r="AP42" s="195"/>
      <c r="AQ42" s="422" t="s">
        <v>599</v>
      </c>
      <c r="AR42" s="423"/>
      <c r="AS42" s="423"/>
      <c r="AT42" s="424"/>
      <c r="AU42" s="193">
        <f>SUM(AU36:AX41)</f>
        <v>0</v>
      </c>
      <c r="AV42" s="194"/>
      <c r="AW42" s="194"/>
      <c r="AX42" s="195"/>
      <c r="AY42" s="422" t="s">
        <v>599</v>
      </c>
      <c r="AZ42" s="423"/>
      <c r="BA42" s="423"/>
      <c r="BB42" s="424"/>
      <c r="BC42" s="193">
        <f>SUM(BC36:BF41)</f>
        <v>0</v>
      </c>
      <c r="BD42" s="194"/>
      <c r="BE42" s="194"/>
      <c r="BF42" s="195"/>
      <c r="BG42" s="249">
        <f t="shared" si="0"/>
        <v>0</v>
      </c>
      <c r="BH42" s="250"/>
    </row>
    <row r="43" spans="1:60" ht="21" hidden="1" customHeight="1" x14ac:dyDescent="0.2">
      <c r="A43" s="227" t="s">
        <v>56</v>
      </c>
      <c r="B43" s="221"/>
      <c r="C43" s="175" t="s">
        <v>272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255" t="s">
        <v>273</v>
      </c>
      <c r="AD43" s="256"/>
      <c r="AE43" s="403">
        <v>0</v>
      </c>
      <c r="AF43" s="404"/>
      <c r="AG43" s="404"/>
      <c r="AH43" s="405"/>
      <c r="AI43" s="403"/>
      <c r="AJ43" s="404"/>
      <c r="AK43" s="404"/>
      <c r="AL43" s="405"/>
      <c r="AM43" s="403"/>
      <c r="AN43" s="404"/>
      <c r="AO43" s="404"/>
      <c r="AP43" s="405"/>
      <c r="AQ43" s="414" t="s">
        <v>599</v>
      </c>
      <c r="AR43" s="415"/>
      <c r="AS43" s="415"/>
      <c r="AT43" s="416"/>
      <c r="AU43" s="403"/>
      <c r="AV43" s="404"/>
      <c r="AW43" s="404"/>
      <c r="AX43" s="405"/>
      <c r="AY43" s="414" t="s">
        <v>599</v>
      </c>
      <c r="AZ43" s="415"/>
      <c r="BA43" s="415"/>
      <c r="BB43" s="416"/>
      <c r="BC43" s="403"/>
      <c r="BD43" s="404"/>
      <c r="BE43" s="404"/>
      <c r="BF43" s="405"/>
      <c r="BG43" s="251" t="str">
        <f t="shared" si="0"/>
        <v>n.é.</v>
      </c>
      <c r="BH43" s="252"/>
    </row>
    <row r="44" spans="1:60" ht="21" hidden="1" customHeight="1" x14ac:dyDescent="0.2">
      <c r="A44" s="227" t="s">
        <v>106</v>
      </c>
      <c r="B44" s="221"/>
      <c r="C44" s="175" t="s">
        <v>274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7"/>
      <c r="AC44" s="255" t="s">
        <v>275</v>
      </c>
      <c r="AD44" s="256"/>
      <c r="AE44" s="403"/>
      <c r="AF44" s="404"/>
      <c r="AG44" s="404"/>
      <c r="AH44" s="405"/>
      <c r="AI44" s="403"/>
      <c r="AJ44" s="404"/>
      <c r="AK44" s="404"/>
      <c r="AL44" s="405"/>
      <c r="AM44" s="403"/>
      <c r="AN44" s="404"/>
      <c r="AO44" s="404"/>
      <c r="AP44" s="405"/>
      <c r="AQ44" s="414" t="s">
        <v>599</v>
      </c>
      <c r="AR44" s="415"/>
      <c r="AS44" s="415"/>
      <c r="AT44" s="416"/>
      <c r="AU44" s="403"/>
      <c r="AV44" s="404"/>
      <c r="AW44" s="404"/>
      <c r="AX44" s="405"/>
      <c r="AY44" s="414" t="s">
        <v>599</v>
      </c>
      <c r="AZ44" s="415"/>
      <c r="BA44" s="415"/>
      <c r="BB44" s="416"/>
      <c r="BC44" s="403"/>
      <c r="BD44" s="404"/>
      <c r="BE44" s="404"/>
      <c r="BF44" s="405"/>
      <c r="BG44" s="251" t="str">
        <f t="shared" si="0"/>
        <v>n.é.</v>
      </c>
      <c r="BH44" s="252"/>
    </row>
    <row r="45" spans="1:60" s="2" customFormat="1" ht="20.100000000000001" customHeight="1" x14ac:dyDescent="0.2">
      <c r="A45" s="226" t="s">
        <v>107</v>
      </c>
      <c r="B45" s="222"/>
      <c r="C45" s="196" t="s">
        <v>276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8"/>
      <c r="AC45" s="253" t="s">
        <v>277</v>
      </c>
      <c r="AD45" s="254"/>
      <c r="AE45" s="193">
        <f>SUM(AE43:AH44)</f>
        <v>0</v>
      </c>
      <c r="AF45" s="194"/>
      <c r="AG45" s="194"/>
      <c r="AH45" s="195"/>
      <c r="AI45" s="193">
        <f>SUM(AI43:AL44)</f>
        <v>0</v>
      </c>
      <c r="AJ45" s="194"/>
      <c r="AK45" s="194"/>
      <c r="AL45" s="195"/>
      <c r="AM45" s="193">
        <f>SUM(AM43:AP44)</f>
        <v>0</v>
      </c>
      <c r="AN45" s="194"/>
      <c r="AO45" s="194"/>
      <c r="AP45" s="195"/>
      <c r="AQ45" s="422" t="s">
        <v>599</v>
      </c>
      <c r="AR45" s="423"/>
      <c r="AS45" s="423"/>
      <c r="AT45" s="424"/>
      <c r="AU45" s="193">
        <f>SUM(AU43:AX44)</f>
        <v>0</v>
      </c>
      <c r="AV45" s="194"/>
      <c r="AW45" s="194"/>
      <c r="AX45" s="195"/>
      <c r="AY45" s="422" t="s">
        <v>599</v>
      </c>
      <c r="AZ45" s="423"/>
      <c r="BA45" s="423"/>
      <c r="BB45" s="424"/>
      <c r="BC45" s="193">
        <f>SUM(BC43:BF44)</f>
        <v>0</v>
      </c>
      <c r="BD45" s="194"/>
      <c r="BE45" s="194"/>
      <c r="BF45" s="195"/>
      <c r="BG45" s="249" t="str">
        <f t="shared" si="0"/>
        <v>n.é.</v>
      </c>
      <c r="BH45" s="250"/>
    </row>
    <row r="46" spans="1:60" ht="27" hidden="1" customHeight="1" x14ac:dyDescent="0.2">
      <c r="A46" s="227" t="s">
        <v>179</v>
      </c>
      <c r="B46" s="221"/>
      <c r="C46" s="175" t="s">
        <v>278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255" t="s">
        <v>279</v>
      </c>
      <c r="AD46" s="256"/>
      <c r="AE46" s="403"/>
      <c r="AF46" s="404"/>
      <c r="AG46" s="404"/>
      <c r="AH46" s="405"/>
      <c r="AI46" s="403"/>
      <c r="AJ46" s="404"/>
      <c r="AK46" s="404"/>
      <c r="AL46" s="405"/>
      <c r="AM46" s="403"/>
      <c r="AN46" s="404"/>
      <c r="AO46" s="404"/>
      <c r="AP46" s="405"/>
      <c r="AQ46" s="414" t="s">
        <v>599</v>
      </c>
      <c r="AR46" s="415"/>
      <c r="AS46" s="415"/>
      <c r="AT46" s="416"/>
      <c r="AU46" s="403"/>
      <c r="AV46" s="404"/>
      <c r="AW46" s="404"/>
      <c r="AX46" s="405"/>
      <c r="AY46" s="414" t="s">
        <v>599</v>
      </c>
      <c r="AZ46" s="415"/>
      <c r="BA46" s="415"/>
      <c r="BB46" s="416"/>
      <c r="BC46" s="403"/>
      <c r="BD46" s="404"/>
      <c r="BE46" s="404"/>
      <c r="BF46" s="405"/>
      <c r="BG46" s="251" t="str">
        <f t="shared" si="0"/>
        <v>n.é.</v>
      </c>
      <c r="BH46" s="252"/>
    </row>
    <row r="47" spans="1:60" ht="16.5" hidden="1" customHeight="1" x14ac:dyDescent="0.2">
      <c r="A47" s="227" t="s">
        <v>180</v>
      </c>
      <c r="B47" s="221"/>
      <c r="C47" s="175" t="s">
        <v>280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255" t="s">
        <v>281</v>
      </c>
      <c r="AD47" s="256"/>
      <c r="AE47" s="403"/>
      <c r="AF47" s="404"/>
      <c r="AG47" s="404"/>
      <c r="AH47" s="405"/>
      <c r="AI47" s="403"/>
      <c r="AJ47" s="404"/>
      <c r="AK47" s="404"/>
      <c r="AL47" s="405"/>
      <c r="AM47" s="403"/>
      <c r="AN47" s="404"/>
      <c r="AO47" s="404"/>
      <c r="AP47" s="405"/>
      <c r="AQ47" s="414" t="s">
        <v>599</v>
      </c>
      <c r="AR47" s="415"/>
      <c r="AS47" s="415"/>
      <c r="AT47" s="416"/>
      <c r="AU47" s="403"/>
      <c r="AV47" s="404"/>
      <c r="AW47" s="404"/>
      <c r="AX47" s="405"/>
      <c r="AY47" s="414" t="s">
        <v>599</v>
      </c>
      <c r="AZ47" s="415"/>
      <c r="BA47" s="415"/>
      <c r="BB47" s="416"/>
      <c r="BC47" s="403"/>
      <c r="BD47" s="404"/>
      <c r="BE47" s="404"/>
      <c r="BF47" s="405"/>
      <c r="BG47" s="251" t="str">
        <f t="shared" si="0"/>
        <v>n.é.</v>
      </c>
      <c r="BH47" s="252"/>
    </row>
    <row r="48" spans="1:60" ht="20.100000000000001" customHeight="1" x14ac:dyDescent="0.2">
      <c r="A48" s="227" t="s">
        <v>181</v>
      </c>
      <c r="B48" s="221"/>
      <c r="C48" s="175" t="s">
        <v>282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7"/>
      <c r="AC48" s="255" t="s">
        <v>283</v>
      </c>
      <c r="AD48" s="256"/>
      <c r="AE48" s="403">
        <f>SUM(AE49)</f>
        <v>6600000</v>
      </c>
      <c r="AF48" s="404"/>
      <c r="AG48" s="404"/>
      <c r="AH48" s="405"/>
      <c r="AI48" s="403">
        <v>6600000</v>
      </c>
      <c r="AJ48" s="404"/>
      <c r="AK48" s="404"/>
      <c r="AL48" s="405"/>
      <c r="AM48" s="403"/>
      <c r="AN48" s="404"/>
      <c r="AO48" s="404"/>
      <c r="AP48" s="405"/>
      <c r="AQ48" s="414" t="s">
        <v>599</v>
      </c>
      <c r="AR48" s="415"/>
      <c r="AS48" s="415"/>
      <c r="AT48" s="416"/>
      <c r="AU48" s="411"/>
      <c r="AV48" s="412"/>
      <c r="AW48" s="412"/>
      <c r="AX48" s="413"/>
      <c r="AY48" s="414" t="s">
        <v>599</v>
      </c>
      <c r="AZ48" s="415"/>
      <c r="BA48" s="415"/>
      <c r="BB48" s="416"/>
      <c r="BC48" s="411"/>
      <c r="BD48" s="412"/>
      <c r="BE48" s="412"/>
      <c r="BF48" s="413"/>
      <c r="BG48" s="251">
        <f t="shared" si="0"/>
        <v>0</v>
      </c>
      <c r="BH48" s="252"/>
    </row>
    <row r="49" spans="1:60" s="6" customFormat="1" ht="20.100000000000001" customHeight="1" x14ac:dyDescent="0.2">
      <c r="A49" s="374" t="s">
        <v>472</v>
      </c>
      <c r="B49" s="375"/>
      <c r="C49" s="376" t="s">
        <v>480</v>
      </c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8"/>
      <c r="AC49" s="379" t="s">
        <v>472</v>
      </c>
      <c r="AD49" s="402"/>
      <c r="AE49" s="381">
        <v>6600000</v>
      </c>
      <c r="AF49" s="382"/>
      <c r="AG49" s="382"/>
      <c r="AH49" s="383"/>
      <c r="AI49" s="381">
        <v>6600000</v>
      </c>
      <c r="AJ49" s="382"/>
      <c r="AK49" s="382"/>
      <c r="AL49" s="383"/>
      <c r="AM49" s="389" t="s">
        <v>599</v>
      </c>
      <c r="AN49" s="390"/>
      <c r="AO49" s="390"/>
      <c r="AP49" s="391"/>
      <c r="AQ49" s="384" t="s">
        <v>599</v>
      </c>
      <c r="AR49" s="385"/>
      <c r="AS49" s="385"/>
      <c r="AT49" s="386"/>
      <c r="AU49" s="384" t="s">
        <v>599</v>
      </c>
      <c r="AV49" s="385"/>
      <c r="AW49" s="385"/>
      <c r="AX49" s="386"/>
      <c r="AY49" s="384" t="s">
        <v>599</v>
      </c>
      <c r="AZ49" s="385"/>
      <c r="BA49" s="385"/>
      <c r="BB49" s="386"/>
      <c r="BC49" s="384" t="s">
        <v>599</v>
      </c>
      <c r="BD49" s="385"/>
      <c r="BE49" s="385"/>
      <c r="BF49" s="386"/>
      <c r="BG49" s="387" t="s">
        <v>601</v>
      </c>
      <c r="BH49" s="388"/>
    </row>
    <row r="50" spans="1:60" ht="20.100000000000001" customHeight="1" x14ac:dyDescent="0.2">
      <c r="A50" s="227" t="s">
        <v>182</v>
      </c>
      <c r="B50" s="221"/>
      <c r="C50" s="175" t="s">
        <v>284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7"/>
      <c r="AC50" s="255" t="s">
        <v>285</v>
      </c>
      <c r="AD50" s="256"/>
      <c r="AE50" s="403">
        <f>AE51</f>
        <v>32000000</v>
      </c>
      <c r="AF50" s="404"/>
      <c r="AG50" s="404"/>
      <c r="AH50" s="405"/>
      <c r="AI50" s="403">
        <v>32000000</v>
      </c>
      <c r="AJ50" s="404"/>
      <c r="AK50" s="404"/>
      <c r="AL50" s="405"/>
      <c r="AM50" s="403"/>
      <c r="AN50" s="404"/>
      <c r="AO50" s="404"/>
      <c r="AP50" s="405"/>
      <c r="AQ50" s="414" t="s">
        <v>599</v>
      </c>
      <c r="AR50" s="415"/>
      <c r="AS50" s="415"/>
      <c r="AT50" s="416"/>
      <c r="AU50" s="411"/>
      <c r="AV50" s="412"/>
      <c r="AW50" s="412"/>
      <c r="AX50" s="413"/>
      <c r="AY50" s="414" t="s">
        <v>599</v>
      </c>
      <c r="AZ50" s="415"/>
      <c r="BA50" s="415"/>
      <c r="BB50" s="416"/>
      <c r="BC50" s="411"/>
      <c r="BD50" s="412"/>
      <c r="BE50" s="412"/>
      <c r="BF50" s="413"/>
      <c r="BG50" s="251">
        <f t="shared" si="0"/>
        <v>0</v>
      </c>
      <c r="BH50" s="252"/>
    </row>
    <row r="51" spans="1:60" s="6" customFormat="1" ht="17.25" customHeight="1" x14ac:dyDescent="0.2">
      <c r="A51" s="374" t="s">
        <v>472</v>
      </c>
      <c r="B51" s="375"/>
      <c r="C51" s="376" t="s">
        <v>481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8"/>
      <c r="AC51" s="379" t="s">
        <v>472</v>
      </c>
      <c r="AD51" s="402"/>
      <c r="AE51" s="381">
        <v>32000000</v>
      </c>
      <c r="AF51" s="382"/>
      <c r="AG51" s="382"/>
      <c r="AH51" s="383"/>
      <c r="AI51" s="381">
        <v>32000000</v>
      </c>
      <c r="AJ51" s="382"/>
      <c r="AK51" s="382"/>
      <c r="AL51" s="383"/>
      <c r="AM51" s="389" t="s">
        <v>599</v>
      </c>
      <c r="AN51" s="390"/>
      <c r="AO51" s="390"/>
      <c r="AP51" s="391"/>
      <c r="AQ51" s="384" t="s">
        <v>599</v>
      </c>
      <c r="AR51" s="385"/>
      <c r="AS51" s="385"/>
      <c r="AT51" s="386"/>
      <c r="AU51" s="384" t="s">
        <v>599</v>
      </c>
      <c r="AV51" s="385"/>
      <c r="AW51" s="385"/>
      <c r="AX51" s="386"/>
      <c r="AY51" s="384" t="s">
        <v>599</v>
      </c>
      <c r="AZ51" s="385"/>
      <c r="BA51" s="385"/>
      <c r="BB51" s="386"/>
      <c r="BC51" s="384" t="s">
        <v>599</v>
      </c>
      <c r="BD51" s="385"/>
      <c r="BE51" s="385"/>
      <c r="BF51" s="386"/>
      <c r="BG51" s="387" t="s">
        <v>601</v>
      </c>
      <c r="BH51" s="388"/>
    </row>
    <row r="52" spans="1:60" ht="15" hidden="1" customHeight="1" x14ac:dyDescent="0.2">
      <c r="A52" s="227" t="s">
        <v>183</v>
      </c>
      <c r="B52" s="221"/>
      <c r="C52" s="175" t="s">
        <v>286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7"/>
      <c r="AC52" s="255" t="s">
        <v>287</v>
      </c>
      <c r="AD52" s="256"/>
      <c r="AE52" s="403"/>
      <c r="AF52" s="404"/>
      <c r="AG52" s="404"/>
      <c r="AH52" s="405"/>
      <c r="AI52" s="403"/>
      <c r="AJ52" s="404"/>
      <c r="AK52" s="404"/>
      <c r="AL52" s="405"/>
      <c r="AM52" s="403"/>
      <c r="AN52" s="404"/>
      <c r="AO52" s="404"/>
      <c r="AP52" s="405"/>
      <c r="AQ52" s="414" t="s">
        <v>599</v>
      </c>
      <c r="AR52" s="415"/>
      <c r="AS52" s="415"/>
      <c r="AT52" s="416"/>
      <c r="AU52" s="403"/>
      <c r="AV52" s="404"/>
      <c r="AW52" s="404"/>
      <c r="AX52" s="405"/>
      <c r="AY52" s="414" t="s">
        <v>599</v>
      </c>
      <c r="AZ52" s="415"/>
      <c r="BA52" s="415"/>
      <c r="BB52" s="416"/>
      <c r="BC52" s="403"/>
      <c r="BD52" s="404"/>
      <c r="BE52" s="404"/>
      <c r="BF52" s="405"/>
      <c r="BG52" s="251" t="str">
        <f t="shared" si="0"/>
        <v>n.é.</v>
      </c>
      <c r="BH52" s="252"/>
    </row>
    <row r="53" spans="1:60" ht="15" hidden="1" customHeight="1" x14ac:dyDescent="0.2">
      <c r="A53" s="227" t="s">
        <v>184</v>
      </c>
      <c r="B53" s="221"/>
      <c r="C53" s="175" t="s">
        <v>288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7"/>
      <c r="AC53" s="255" t="s">
        <v>289</v>
      </c>
      <c r="AD53" s="256"/>
      <c r="AE53" s="403"/>
      <c r="AF53" s="404"/>
      <c r="AG53" s="404"/>
      <c r="AH53" s="405"/>
      <c r="AI53" s="403"/>
      <c r="AJ53" s="404"/>
      <c r="AK53" s="404"/>
      <c r="AL53" s="405"/>
      <c r="AM53" s="403"/>
      <c r="AN53" s="404"/>
      <c r="AO53" s="404"/>
      <c r="AP53" s="405"/>
      <c r="AQ53" s="414" t="s">
        <v>599</v>
      </c>
      <c r="AR53" s="415"/>
      <c r="AS53" s="415"/>
      <c r="AT53" s="416"/>
      <c r="AU53" s="403"/>
      <c r="AV53" s="404"/>
      <c r="AW53" s="404"/>
      <c r="AX53" s="405"/>
      <c r="AY53" s="414" t="s">
        <v>599</v>
      </c>
      <c r="AZ53" s="415"/>
      <c r="BA53" s="415"/>
      <c r="BB53" s="416"/>
      <c r="BC53" s="403"/>
      <c r="BD53" s="404"/>
      <c r="BE53" s="404"/>
      <c r="BF53" s="405"/>
      <c r="BG53" s="251" t="str">
        <f t="shared" si="0"/>
        <v>n.é.</v>
      </c>
      <c r="BH53" s="252"/>
    </row>
    <row r="54" spans="1:60" ht="19.5" hidden="1" customHeight="1" x14ac:dyDescent="0.2">
      <c r="A54" s="227" t="s">
        <v>185</v>
      </c>
      <c r="B54" s="221"/>
      <c r="C54" s="175" t="s">
        <v>290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7"/>
      <c r="AC54" s="255" t="s">
        <v>291</v>
      </c>
      <c r="AD54" s="256"/>
      <c r="AE54" s="403">
        <v>0</v>
      </c>
      <c r="AF54" s="404"/>
      <c r="AG54" s="404"/>
      <c r="AH54" s="405"/>
      <c r="AI54" s="403"/>
      <c r="AJ54" s="404"/>
      <c r="AK54" s="404"/>
      <c r="AL54" s="405"/>
      <c r="AM54" s="403"/>
      <c r="AN54" s="404"/>
      <c r="AO54" s="404"/>
      <c r="AP54" s="405"/>
      <c r="AQ54" s="414" t="s">
        <v>599</v>
      </c>
      <c r="AR54" s="415"/>
      <c r="AS54" s="415"/>
      <c r="AT54" s="416"/>
      <c r="AU54" s="411"/>
      <c r="AV54" s="412"/>
      <c r="AW54" s="412"/>
      <c r="AX54" s="413"/>
      <c r="AY54" s="414" t="s">
        <v>599</v>
      </c>
      <c r="AZ54" s="415"/>
      <c r="BA54" s="415"/>
      <c r="BB54" s="416"/>
      <c r="BC54" s="411"/>
      <c r="BD54" s="412"/>
      <c r="BE54" s="412"/>
      <c r="BF54" s="413"/>
      <c r="BG54" s="251" t="str">
        <f t="shared" si="0"/>
        <v>n.é.</v>
      </c>
      <c r="BH54" s="252"/>
    </row>
    <row r="55" spans="1:60" ht="8.25" hidden="1" customHeight="1" x14ac:dyDescent="0.2">
      <c r="A55" s="227" t="s">
        <v>186</v>
      </c>
      <c r="B55" s="221"/>
      <c r="C55" s="175" t="s">
        <v>292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7"/>
      <c r="AC55" s="255" t="s">
        <v>293</v>
      </c>
      <c r="AD55" s="256"/>
      <c r="AE55" s="403"/>
      <c r="AF55" s="404"/>
      <c r="AG55" s="404"/>
      <c r="AH55" s="405"/>
      <c r="AI55" s="403"/>
      <c r="AJ55" s="404"/>
      <c r="AK55" s="404"/>
      <c r="AL55" s="405"/>
      <c r="AM55" s="411"/>
      <c r="AN55" s="412"/>
      <c r="AO55" s="412"/>
      <c r="AP55" s="413"/>
      <c r="AQ55" s="414" t="s">
        <v>599</v>
      </c>
      <c r="AR55" s="415"/>
      <c r="AS55" s="415"/>
      <c r="AT55" s="416"/>
      <c r="AU55" s="411"/>
      <c r="AV55" s="412"/>
      <c r="AW55" s="412"/>
      <c r="AX55" s="413"/>
      <c r="AY55" s="414" t="s">
        <v>599</v>
      </c>
      <c r="AZ55" s="415"/>
      <c r="BA55" s="415"/>
      <c r="BB55" s="416"/>
      <c r="BC55" s="411"/>
      <c r="BD55" s="412"/>
      <c r="BE55" s="412"/>
      <c r="BF55" s="413"/>
      <c r="BG55" s="251" t="str">
        <f t="shared" si="0"/>
        <v>n.é.</v>
      </c>
      <c r="BH55" s="252"/>
    </row>
    <row r="56" spans="1:60" s="6" customFormat="1" ht="23.25" hidden="1" customHeight="1" x14ac:dyDescent="0.2">
      <c r="A56" s="374" t="s">
        <v>472</v>
      </c>
      <c r="B56" s="375"/>
      <c r="C56" s="459" t="s">
        <v>601</v>
      </c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8"/>
      <c r="AC56" s="379" t="s">
        <v>472</v>
      </c>
      <c r="AD56" s="402"/>
      <c r="AE56" s="381"/>
      <c r="AF56" s="382"/>
      <c r="AG56" s="382"/>
      <c r="AH56" s="383"/>
      <c r="AI56" s="381"/>
      <c r="AJ56" s="382"/>
      <c r="AK56" s="382"/>
      <c r="AL56" s="383"/>
      <c r="AM56" s="384" t="s">
        <v>599</v>
      </c>
      <c r="AN56" s="385"/>
      <c r="AO56" s="385"/>
      <c r="AP56" s="386"/>
      <c r="AQ56" s="384" t="s">
        <v>599</v>
      </c>
      <c r="AR56" s="385"/>
      <c r="AS56" s="385"/>
      <c r="AT56" s="386"/>
      <c r="AU56" s="384" t="s">
        <v>599</v>
      </c>
      <c r="AV56" s="385"/>
      <c r="AW56" s="385"/>
      <c r="AX56" s="386"/>
      <c r="AY56" s="384" t="s">
        <v>599</v>
      </c>
      <c r="AZ56" s="385"/>
      <c r="BA56" s="385"/>
      <c r="BB56" s="386"/>
      <c r="BC56" s="384" t="s">
        <v>599</v>
      </c>
      <c r="BD56" s="385"/>
      <c r="BE56" s="385"/>
      <c r="BF56" s="386"/>
      <c r="BG56" s="387" t="s">
        <v>601</v>
      </c>
      <c r="BH56" s="388"/>
    </row>
    <row r="57" spans="1:60" s="2" customFormat="1" ht="20.100000000000001" customHeight="1" x14ac:dyDescent="0.2">
      <c r="A57" s="226" t="s">
        <v>187</v>
      </c>
      <c r="B57" s="222"/>
      <c r="C57" s="196" t="s">
        <v>294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253" t="s">
        <v>295</v>
      </c>
      <c r="AD57" s="254"/>
      <c r="AE57" s="193">
        <f>SUM(AE50:AH56)-AE51-AE56</f>
        <v>32000000</v>
      </c>
      <c r="AF57" s="194"/>
      <c r="AG57" s="194"/>
      <c r="AH57" s="195"/>
      <c r="AI57" s="193">
        <f>SUM(AI50:AL56)-AI51-AI56</f>
        <v>32000000</v>
      </c>
      <c r="AJ57" s="194"/>
      <c r="AK57" s="194"/>
      <c r="AL57" s="195"/>
      <c r="AM57" s="193">
        <f>SUM(AM50:AP56)</f>
        <v>0</v>
      </c>
      <c r="AN57" s="194"/>
      <c r="AO57" s="194"/>
      <c r="AP57" s="195"/>
      <c r="AQ57" s="422" t="s">
        <v>599</v>
      </c>
      <c r="AR57" s="423"/>
      <c r="AS57" s="423"/>
      <c r="AT57" s="424"/>
      <c r="AU57" s="193">
        <f>SUM(AU50:AX56)</f>
        <v>0</v>
      </c>
      <c r="AV57" s="194"/>
      <c r="AW57" s="194"/>
      <c r="AX57" s="195"/>
      <c r="AY57" s="422" t="s">
        <v>599</v>
      </c>
      <c r="AZ57" s="423"/>
      <c r="BA57" s="423"/>
      <c r="BB57" s="424"/>
      <c r="BC57" s="193">
        <f>SUM(BC50:BF56)</f>
        <v>0</v>
      </c>
      <c r="BD57" s="194"/>
      <c r="BE57" s="194"/>
      <c r="BF57" s="195"/>
      <c r="BG57" s="249">
        <f t="shared" si="0"/>
        <v>0</v>
      </c>
      <c r="BH57" s="250"/>
    </row>
    <row r="58" spans="1:60" ht="19.5" customHeight="1" x14ac:dyDescent="0.2">
      <c r="A58" s="227" t="s">
        <v>188</v>
      </c>
      <c r="B58" s="221"/>
      <c r="C58" s="175" t="s">
        <v>296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7"/>
      <c r="AC58" s="255" t="s">
        <v>297</v>
      </c>
      <c r="AD58" s="256"/>
      <c r="AE58" s="403">
        <f>AE59+AE60</f>
        <v>280000</v>
      </c>
      <c r="AF58" s="404"/>
      <c r="AG58" s="404"/>
      <c r="AH58" s="405"/>
      <c r="AI58" s="403">
        <v>280000</v>
      </c>
      <c r="AJ58" s="404"/>
      <c r="AK58" s="404"/>
      <c r="AL58" s="405"/>
      <c r="AM58" s="403"/>
      <c r="AN58" s="404"/>
      <c r="AO58" s="404"/>
      <c r="AP58" s="405"/>
      <c r="AQ58" s="414" t="s">
        <v>599</v>
      </c>
      <c r="AR58" s="415"/>
      <c r="AS58" s="415"/>
      <c r="AT58" s="416"/>
      <c r="AU58" s="411"/>
      <c r="AV58" s="412"/>
      <c r="AW58" s="412"/>
      <c r="AX58" s="413"/>
      <c r="AY58" s="414" t="s">
        <v>599</v>
      </c>
      <c r="AZ58" s="415"/>
      <c r="BA58" s="415"/>
      <c r="BB58" s="416"/>
      <c r="BC58" s="411"/>
      <c r="BD58" s="412"/>
      <c r="BE58" s="412"/>
      <c r="BF58" s="413"/>
      <c r="BG58" s="251">
        <f t="shared" si="0"/>
        <v>0</v>
      </c>
      <c r="BH58" s="252"/>
    </row>
    <row r="59" spans="1:60" s="6" customFormat="1" ht="19.5" hidden="1" customHeight="1" x14ac:dyDescent="0.2">
      <c r="A59" s="374" t="s">
        <v>472</v>
      </c>
      <c r="B59" s="375"/>
      <c r="C59" s="376" t="s">
        <v>482</v>
      </c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8"/>
      <c r="AC59" s="379" t="s">
        <v>472</v>
      </c>
      <c r="AD59" s="402"/>
      <c r="AE59" s="381">
        <v>0</v>
      </c>
      <c r="AF59" s="382"/>
      <c r="AG59" s="382"/>
      <c r="AH59" s="383"/>
      <c r="AI59" s="381"/>
      <c r="AJ59" s="382"/>
      <c r="AK59" s="382"/>
      <c r="AL59" s="383"/>
      <c r="AM59" s="389" t="s">
        <v>599</v>
      </c>
      <c r="AN59" s="390"/>
      <c r="AO59" s="390"/>
      <c r="AP59" s="391"/>
      <c r="AQ59" s="384" t="s">
        <v>599</v>
      </c>
      <c r="AR59" s="385"/>
      <c r="AS59" s="385"/>
      <c r="AT59" s="386"/>
      <c r="AU59" s="384" t="s">
        <v>599</v>
      </c>
      <c r="AV59" s="385"/>
      <c r="AW59" s="385"/>
      <c r="AX59" s="386"/>
      <c r="AY59" s="384" t="s">
        <v>599</v>
      </c>
      <c r="AZ59" s="385"/>
      <c r="BA59" s="385"/>
      <c r="BB59" s="386"/>
      <c r="BC59" s="384" t="s">
        <v>599</v>
      </c>
      <c r="BD59" s="385"/>
      <c r="BE59" s="385"/>
      <c r="BF59" s="386"/>
      <c r="BG59" s="387" t="s">
        <v>601</v>
      </c>
      <c r="BH59" s="388"/>
    </row>
    <row r="60" spans="1:60" s="6" customFormat="1" ht="20.100000000000001" customHeight="1" x14ac:dyDescent="0.2">
      <c r="A60" s="374" t="s">
        <v>472</v>
      </c>
      <c r="B60" s="375"/>
      <c r="C60" s="376" t="s">
        <v>931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8"/>
      <c r="AC60" s="379" t="s">
        <v>472</v>
      </c>
      <c r="AD60" s="402"/>
      <c r="AE60" s="381">
        <v>280000</v>
      </c>
      <c r="AF60" s="382"/>
      <c r="AG60" s="382"/>
      <c r="AH60" s="383"/>
      <c r="AI60" s="425">
        <v>301000</v>
      </c>
      <c r="AJ60" s="426"/>
      <c r="AK60" s="426"/>
      <c r="AL60" s="427"/>
      <c r="AM60" s="389" t="s">
        <v>599</v>
      </c>
      <c r="AN60" s="390"/>
      <c r="AO60" s="390"/>
      <c r="AP60" s="391"/>
      <c r="AQ60" s="384" t="s">
        <v>599</v>
      </c>
      <c r="AR60" s="385"/>
      <c r="AS60" s="385"/>
      <c r="AT60" s="386"/>
      <c r="AU60" s="384" t="s">
        <v>599</v>
      </c>
      <c r="AV60" s="385"/>
      <c r="AW60" s="385"/>
      <c r="AX60" s="386"/>
      <c r="AY60" s="384" t="s">
        <v>599</v>
      </c>
      <c r="AZ60" s="385"/>
      <c r="BA60" s="385"/>
      <c r="BB60" s="386"/>
      <c r="BC60" s="384" t="s">
        <v>599</v>
      </c>
      <c r="BD60" s="385"/>
      <c r="BE60" s="385"/>
      <c r="BF60" s="386"/>
      <c r="BG60" s="387" t="s">
        <v>601</v>
      </c>
      <c r="BH60" s="388"/>
    </row>
    <row r="61" spans="1:60" s="2" customFormat="1" ht="20.100000000000001" customHeight="1" x14ac:dyDescent="0.2">
      <c r="A61" s="226" t="s">
        <v>189</v>
      </c>
      <c r="B61" s="222"/>
      <c r="C61" s="196" t="s">
        <v>298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8"/>
      <c r="AC61" s="253" t="s">
        <v>299</v>
      </c>
      <c r="AD61" s="254"/>
      <c r="AE61" s="193">
        <f>AE45+AE46+AE47+AE48+AE57+AE58</f>
        <v>38880000</v>
      </c>
      <c r="AF61" s="194"/>
      <c r="AG61" s="194"/>
      <c r="AH61" s="195"/>
      <c r="AI61" s="193">
        <f>AI45+AI46+AI47+AI48+AI57+AI58</f>
        <v>38880000</v>
      </c>
      <c r="AJ61" s="194"/>
      <c r="AK61" s="194"/>
      <c r="AL61" s="195"/>
      <c r="AM61" s="193">
        <f>AM45+AM46+AM47+AM48+AM57+AM58</f>
        <v>0</v>
      </c>
      <c r="AN61" s="194"/>
      <c r="AO61" s="194"/>
      <c r="AP61" s="195"/>
      <c r="AQ61" s="422" t="s">
        <v>599</v>
      </c>
      <c r="AR61" s="423"/>
      <c r="AS61" s="423"/>
      <c r="AT61" s="424"/>
      <c r="AU61" s="193">
        <f>AU45+AU46+AU47+AU48+AU57+AU58</f>
        <v>0</v>
      </c>
      <c r="AV61" s="194"/>
      <c r="AW61" s="194"/>
      <c r="AX61" s="195"/>
      <c r="AY61" s="422" t="s">
        <v>599</v>
      </c>
      <c r="AZ61" s="423"/>
      <c r="BA61" s="423"/>
      <c r="BB61" s="424"/>
      <c r="BC61" s="193">
        <f>BC45+BC46+BC47+BC48+BC57+BC58</f>
        <v>0</v>
      </c>
      <c r="BD61" s="194"/>
      <c r="BE61" s="194"/>
      <c r="BF61" s="195"/>
      <c r="BG61" s="249">
        <f t="shared" si="0"/>
        <v>0</v>
      </c>
      <c r="BH61" s="250"/>
    </row>
    <row r="62" spans="1:60" ht="21" hidden="1" customHeight="1" x14ac:dyDescent="0.2">
      <c r="A62" s="227" t="s">
        <v>190</v>
      </c>
      <c r="B62" s="221"/>
      <c r="C62" s="175" t="s">
        <v>300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255" t="s">
        <v>301</v>
      </c>
      <c r="AD62" s="256"/>
      <c r="AE62" s="403"/>
      <c r="AF62" s="404"/>
      <c r="AG62" s="404"/>
      <c r="AH62" s="405"/>
      <c r="AI62" s="403"/>
      <c r="AJ62" s="404"/>
      <c r="AK62" s="404"/>
      <c r="AL62" s="405"/>
      <c r="AM62" s="411"/>
      <c r="AN62" s="412"/>
      <c r="AO62" s="412"/>
      <c r="AP62" s="413"/>
      <c r="AQ62" s="414" t="s">
        <v>599</v>
      </c>
      <c r="AR62" s="415"/>
      <c r="AS62" s="415"/>
      <c r="AT62" s="416"/>
      <c r="AU62" s="411"/>
      <c r="AV62" s="412"/>
      <c r="AW62" s="412"/>
      <c r="AX62" s="413"/>
      <c r="AY62" s="414" t="s">
        <v>599</v>
      </c>
      <c r="AZ62" s="415"/>
      <c r="BA62" s="415"/>
      <c r="BB62" s="416"/>
      <c r="BC62" s="411"/>
      <c r="BD62" s="412"/>
      <c r="BE62" s="412"/>
      <c r="BF62" s="413"/>
      <c r="BG62" s="251" t="str">
        <f t="shared" si="0"/>
        <v>n.é.</v>
      </c>
      <c r="BH62" s="252"/>
    </row>
    <row r="63" spans="1:60" ht="20.100000000000001" customHeight="1" x14ac:dyDescent="0.2">
      <c r="A63" s="227" t="s">
        <v>191</v>
      </c>
      <c r="B63" s="221"/>
      <c r="C63" s="175" t="s">
        <v>302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  <c r="AC63" s="255" t="s">
        <v>303</v>
      </c>
      <c r="AD63" s="256"/>
      <c r="AE63" s="403">
        <f>AE64+AE65+AE66</f>
        <v>840000</v>
      </c>
      <c r="AF63" s="404"/>
      <c r="AG63" s="404"/>
      <c r="AH63" s="405"/>
      <c r="AI63" s="417">
        <f>AI64+AI65+AI66</f>
        <v>1705000</v>
      </c>
      <c r="AJ63" s="418"/>
      <c r="AK63" s="418"/>
      <c r="AL63" s="419"/>
      <c r="AM63" s="403"/>
      <c r="AN63" s="404"/>
      <c r="AO63" s="404"/>
      <c r="AP63" s="405"/>
      <c r="AQ63" s="414" t="s">
        <v>599</v>
      </c>
      <c r="AR63" s="415"/>
      <c r="AS63" s="415"/>
      <c r="AT63" s="416"/>
      <c r="AU63" s="411"/>
      <c r="AV63" s="412"/>
      <c r="AW63" s="412"/>
      <c r="AX63" s="413"/>
      <c r="AY63" s="414" t="s">
        <v>599</v>
      </c>
      <c r="AZ63" s="415"/>
      <c r="BA63" s="415"/>
      <c r="BB63" s="416"/>
      <c r="BC63" s="411"/>
      <c r="BD63" s="412"/>
      <c r="BE63" s="412"/>
      <c r="BF63" s="413"/>
      <c r="BG63" s="251">
        <f t="shared" si="0"/>
        <v>0</v>
      </c>
      <c r="BH63" s="252"/>
    </row>
    <row r="64" spans="1:60" s="6" customFormat="1" ht="20.100000000000001" customHeight="1" x14ac:dyDescent="0.2">
      <c r="A64" s="374" t="s">
        <v>472</v>
      </c>
      <c r="B64" s="375"/>
      <c r="C64" s="376" t="s">
        <v>844</v>
      </c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8"/>
      <c r="AC64" s="379" t="s">
        <v>472</v>
      </c>
      <c r="AD64" s="402"/>
      <c r="AE64" s="381">
        <v>610000</v>
      </c>
      <c r="AF64" s="382"/>
      <c r="AG64" s="382"/>
      <c r="AH64" s="383"/>
      <c r="AI64" s="381">
        <v>610000</v>
      </c>
      <c r="AJ64" s="382"/>
      <c r="AK64" s="382"/>
      <c r="AL64" s="383"/>
      <c r="AM64" s="389" t="s">
        <v>599</v>
      </c>
      <c r="AN64" s="390"/>
      <c r="AO64" s="390"/>
      <c r="AP64" s="391"/>
      <c r="AQ64" s="384" t="s">
        <v>599</v>
      </c>
      <c r="AR64" s="385"/>
      <c r="AS64" s="385"/>
      <c r="AT64" s="386"/>
      <c r="AU64" s="384" t="s">
        <v>599</v>
      </c>
      <c r="AV64" s="385"/>
      <c r="AW64" s="385"/>
      <c r="AX64" s="386"/>
      <c r="AY64" s="384" t="s">
        <v>599</v>
      </c>
      <c r="AZ64" s="385"/>
      <c r="BA64" s="385"/>
      <c r="BB64" s="386"/>
      <c r="BC64" s="384" t="s">
        <v>599</v>
      </c>
      <c r="BD64" s="385"/>
      <c r="BE64" s="385"/>
      <c r="BF64" s="386"/>
      <c r="BG64" s="387" t="s">
        <v>601</v>
      </c>
      <c r="BH64" s="388"/>
    </row>
    <row r="65" spans="1:60" s="6" customFormat="1" ht="20.100000000000001" customHeight="1" x14ac:dyDescent="0.2">
      <c r="A65" s="374" t="s">
        <v>472</v>
      </c>
      <c r="B65" s="375"/>
      <c r="C65" s="376" t="s">
        <v>845</v>
      </c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8"/>
      <c r="AC65" s="379" t="s">
        <v>472</v>
      </c>
      <c r="AD65" s="402"/>
      <c r="AE65" s="381">
        <v>80000</v>
      </c>
      <c r="AF65" s="382"/>
      <c r="AG65" s="382"/>
      <c r="AH65" s="383"/>
      <c r="AI65" s="381">
        <v>80000</v>
      </c>
      <c r="AJ65" s="382"/>
      <c r="AK65" s="382"/>
      <c r="AL65" s="383"/>
      <c r="AM65" s="389" t="s">
        <v>599</v>
      </c>
      <c r="AN65" s="390"/>
      <c r="AO65" s="390"/>
      <c r="AP65" s="391"/>
      <c r="AQ65" s="384" t="s">
        <v>599</v>
      </c>
      <c r="AR65" s="385"/>
      <c r="AS65" s="385"/>
      <c r="AT65" s="386"/>
      <c r="AU65" s="384" t="s">
        <v>599</v>
      </c>
      <c r="AV65" s="385"/>
      <c r="AW65" s="385"/>
      <c r="AX65" s="386"/>
      <c r="AY65" s="384" t="s">
        <v>599</v>
      </c>
      <c r="AZ65" s="385"/>
      <c r="BA65" s="385"/>
      <c r="BB65" s="386"/>
      <c r="BC65" s="384" t="s">
        <v>599</v>
      </c>
      <c r="BD65" s="385"/>
      <c r="BE65" s="385"/>
      <c r="BF65" s="386"/>
      <c r="BG65" s="387" t="s">
        <v>601</v>
      </c>
      <c r="BH65" s="388"/>
    </row>
    <row r="66" spans="1:60" s="6" customFormat="1" ht="20.100000000000001" customHeight="1" x14ac:dyDescent="0.2">
      <c r="A66" s="374" t="s">
        <v>472</v>
      </c>
      <c r="B66" s="375"/>
      <c r="C66" s="376" t="s">
        <v>810</v>
      </c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8"/>
      <c r="AC66" s="379" t="s">
        <v>472</v>
      </c>
      <c r="AD66" s="402"/>
      <c r="AE66" s="381">
        <v>150000</v>
      </c>
      <c r="AF66" s="382"/>
      <c r="AG66" s="382"/>
      <c r="AH66" s="383"/>
      <c r="AI66" s="381">
        <v>1015000</v>
      </c>
      <c r="AJ66" s="382"/>
      <c r="AK66" s="382"/>
      <c r="AL66" s="383"/>
      <c r="AM66" s="389" t="s">
        <v>599</v>
      </c>
      <c r="AN66" s="390"/>
      <c r="AO66" s="390"/>
      <c r="AP66" s="391"/>
      <c r="AQ66" s="384" t="s">
        <v>599</v>
      </c>
      <c r="AR66" s="385"/>
      <c r="AS66" s="385"/>
      <c r="AT66" s="386"/>
      <c r="AU66" s="384" t="s">
        <v>599</v>
      </c>
      <c r="AV66" s="385"/>
      <c r="AW66" s="385"/>
      <c r="AX66" s="386"/>
      <c r="AY66" s="384" t="s">
        <v>599</v>
      </c>
      <c r="AZ66" s="385"/>
      <c r="BA66" s="385"/>
      <c r="BB66" s="386"/>
      <c r="BC66" s="384" t="s">
        <v>599</v>
      </c>
      <c r="BD66" s="385"/>
      <c r="BE66" s="385"/>
      <c r="BF66" s="386"/>
      <c r="BG66" s="387" t="s">
        <v>601</v>
      </c>
      <c r="BH66" s="388"/>
    </row>
    <row r="67" spans="1:60" ht="20.100000000000001" customHeight="1" x14ac:dyDescent="0.2">
      <c r="A67" s="227" t="s">
        <v>192</v>
      </c>
      <c r="B67" s="221"/>
      <c r="C67" s="175" t="s">
        <v>304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7"/>
      <c r="AC67" s="255" t="s">
        <v>305</v>
      </c>
      <c r="AD67" s="256"/>
      <c r="AE67" s="403">
        <v>970000</v>
      </c>
      <c r="AF67" s="404"/>
      <c r="AG67" s="404"/>
      <c r="AH67" s="405"/>
      <c r="AI67" s="403">
        <v>970000</v>
      </c>
      <c r="AJ67" s="404"/>
      <c r="AK67" s="404"/>
      <c r="AL67" s="405"/>
      <c r="AM67" s="403"/>
      <c r="AN67" s="404"/>
      <c r="AO67" s="404"/>
      <c r="AP67" s="405"/>
      <c r="AQ67" s="406" t="s">
        <v>599</v>
      </c>
      <c r="AR67" s="407"/>
      <c r="AS67" s="407"/>
      <c r="AT67" s="408"/>
      <c r="AU67" s="403"/>
      <c r="AV67" s="404"/>
      <c r="AW67" s="404"/>
      <c r="AX67" s="405"/>
      <c r="AY67" s="406" t="s">
        <v>599</v>
      </c>
      <c r="AZ67" s="407"/>
      <c r="BA67" s="407"/>
      <c r="BB67" s="408"/>
      <c r="BC67" s="403"/>
      <c r="BD67" s="404"/>
      <c r="BE67" s="404"/>
      <c r="BF67" s="405"/>
      <c r="BG67" s="164">
        <f t="shared" si="0"/>
        <v>0</v>
      </c>
      <c r="BH67" s="165"/>
    </row>
    <row r="68" spans="1:60" ht="19.5" hidden="1" customHeight="1" x14ac:dyDescent="0.2">
      <c r="A68" s="227" t="s">
        <v>193</v>
      </c>
      <c r="B68" s="221"/>
      <c r="C68" s="175" t="s">
        <v>306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7"/>
      <c r="AC68" s="255" t="s">
        <v>307</v>
      </c>
      <c r="AD68" s="256"/>
      <c r="AE68" s="403"/>
      <c r="AF68" s="404"/>
      <c r="AG68" s="404"/>
      <c r="AH68" s="405"/>
      <c r="AI68" s="403"/>
      <c r="AJ68" s="404"/>
      <c r="AK68" s="404"/>
      <c r="AL68" s="405"/>
      <c r="AM68" s="403"/>
      <c r="AN68" s="404"/>
      <c r="AO68" s="404"/>
      <c r="AP68" s="405"/>
      <c r="AQ68" s="406" t="s">
        <v>599</v>
      </c>
      <c r="AR68" s="407"/>
      <c r="AS68" s="407"/>
      <c r="AT68" s="408"/>
      <c r="AU68" s="403"/>
      <c r="AV68" s="404"/>
      <c r="AW68" s="404"/>
      <c r="AX68" s="405"/>
      <c r="AY68" s="406" t="s">
        <v>599</v>
      </c>
      <c r="AZ68" s="407"/>
      <c r="BA68" s="407"/>
      <c r="BB68" s="408"/>
      <c r="BC68" s="403"/>
      <c r="BD68" s="404"/>
      <c r="BE68" s="404"/>
      <c r="BF68" s="405"/>
      <c r="BG68" s="164" t="str">
        <f t="shared" si="0"/>
        <v>n.é.</v>
      </c>
      <c r="BH68" s="165"/>
    </row>
    <row r="69" spans="1:60" ht="28.5" hidden="1" customHeight="1" x14ac:dyDescent="0.2">
      <c r="A69" s="227" t="s">
        <v>194</v>
      </c>
      <c r="B69" s="221"/>
      <c r="C69" s="175" t="s">
        <v>308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  <c r="AC69" s="255" t="s">
        <v>309</v>
      </c>
      <c r="AD69" s="256"/>
      <c r="AE69" s="403"/>
      <c r="AF69" s="404"/>
      <c r="AG69" s="404"/>
      <c r="AH69" s="405"/>
      <c r="AI69" s="403"/>
      <c r="AJ69" s="404"/>
      <c r="AK69" s="404"/>
      <c r="AL69" s="405"/>
      <c r="AM69" s="403"/>
      <c r="AN69" s="404"/>
      <c r="AO69" s="404"/>
      <c r="AP69" s="405"/>
      <c r="AQ69" s="406" t="s">
        <v>599</v>
      </c>
      <c r="AR69" s="407"/>
      <c r="AS69" s="407"/>
      <c r="AT69" s="408"/>
      <c r="AU69" s="403"/>
      <c r="AV69" s="404"/>
      <c r="AW69" s="404"/>
      <c r="AX69" s="405"/>
      <c r="AY69" s="406" t="s">
        <v>599</v>
      </c>
      <c r="AZ69" s="407"/>
      <c r="BA69" s="407"/>
      <c r="BB69" s="408"/>
      <c r="BC69" s="403"/>
      <c r="BD69" s="404"/>
      <c r="BE69" s="404"/>
      <c r="BF69" s="405"/>
      <c r="BG69" s="164" t="str">
        <f t="shared" si="0"/>
        <v>n.é.</v>
      </c>
      <c r="BH69" s="165"/>
    </row>
    <row r="70" spans="1:60" ht="21" customHeight="1" x14ac:dyDescent="0.2">
      <c r="A70" s="227" t="s">
        <v>195</v>
      </c>
      <c r="B70" s="221"/>
      <c r="C70" s="175" t="s">
        <v>310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7"/>
      <c r="AC70" s="255" t="s">
        <v>311</v>
      </c>
      <c r="AD70" s="256"/>
      <c r="AE70" s="403">
        <v>261900</v>
      </c>
      <c r="AF70" s="404"/>
      <c r="AG70" s="404"/>
      <c r="AH70" s="405"/>
      <c r="AI70" s="403">
        <v>261900</v>
      </c>
      <c r="AJ70" s="404"/>
      <c r="AK70" s="404"/>
      <c r="AL70" s="405"/>
      <c r="AM70" s="403"/>
      <c r="AN70" s="404"/>
      <c r="AO70" s="404"/>
      <c r="AP70" s="405"/>
      <c r="AQ70" s="406" t="s">
        <v>599</v>
      </c>
      <c r="AR70" s="407"/>
      <c r="AS70" s="407"/>
      <c r="AT70" s="408"/>
      <c r="AU70" s="403"/>
      <c r="AV70" s="404"/>
      <c r="AW70" s="404"/>
      <c r="AX70" s="405"/>
      <c r="AY70" s="406" t="s">
        <v>599</v>
      </c>
      <c r="AZ70" s="407"/>
      <c r="BA70" s="407"/>
      <c r="BB70" s="408"/>
      <c r="BC70" s="403"/>
      <c r="BD70" s="404"/>
      <c r="BE70" s="404"/>
      <c r="BF70" s="405"/>
      <c r="BG70" s="164">
        <f t="shared" si="0"/>
        <v>0</v>
      </c>
      <c r="BH70" s="165"/>
    </row>
    <row r="71" spans="1:60" ht="21" hidden="1" customHeight="1" x14ac:dyDescent="0.2">
      <c r="A71" s="227" t="s">
        <v>196</v>
      </c>
      <c r="B71" s="221"/>
      <c r="C71" s="175" t="s">
        <v>312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7"/>
      <c r="AC71" s="255" t="s">
        <v>313</v>
      </c>
      <c r="AD71" s="256"/>
      <c r="AE71" s="403"/>
      <c r="AF71" s="404"/>
      <c r="AG71" s="404"/>
      <c r="AH71" s="405"/>
      <c r="AI71" s="403"/>
      <c r="AJ71" s="404"/>
      <c r="AK71" s="404"/>
      <c r="AL71" s="405"/>
      <c r="AM71" s="403"/>
      <c r="AN71" s="404"/>
      <c r="AO71" s="404"/>
      <c r="AP71" s="405"/>
      <c r="AQ71" s="406" t="s">
        <v>599</v>
      </c>
      <c r="AR71" s="407"/>
      <c r="AS71" s="407"/>
      <c r="AT71" s="408"/>
      <c r="AU71" s="403"/>
      <c r="AV71" s="404"/>
      <c r="AW71" s="404"/>
      <c r="AX71" s="405"/>
      <c r="AY71" s="406" t="s">
        <v>599</v>
      </c>
      <c r="AZ71" s="407"/>
      <c r="BA71" s="407"/>
      <c r="BB71" s="408"/>
      <c r="BC71" s="403"/>
      <c r="BD71" s="404"/>
      <c r="BE71" s="404"/>
      <c r="BF71" s="405"/>
      <c r="BG71" s="164" t="str">
        <f t="shared" si="0"/>
        <v>n.é.</v>
      </c>
      <c r="BH71" s="165"/>
    </row>
    <row r="72" spans="1:60" ht="18.75" hidden="1" customHeight="1" x14ac:dyDescent="0.2">
      <c r="A72" s="227" t="s">
        <v>197</v>
      </c>
      <c r="B72" s="221"/>
      <c r="C72" s="175" t="s">
        <v>314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7"/>
      <c r="AC72" s="255" t="s">
        <v>315</v>
      </c>
      <c r="AD72" s="256"/>
      <c r="AE72" s="403"/>
      <c r="AF72" s="404"/>
      <c r="AG72" s="404"/>
      <c r="AH72" s="405"/>
      <c r="AI72" s="403"/>
      <c r="AJ72" s="404"/>
      <c r="AK72" s="404"/>
      <c r="AL72" s="405"/>
      <c r="AM72" s="403"/>
      <c r="AN72" s="404"/>
      <c r="AO72" s="404"/>
      <c r="AP72" s="405"/>
      <c r="AQ72" s="406" t="s">
        <v>599</v>
      </c>
      <c r="AR72" s="407"/>
      <c r="AS72" s="407"/>
      <c r="AT72" s="408"/>
      <c r="AU72" s="403"/>
      <c r="AV72" s="404"/>
      <c r="AW72" s="404"/>
      <c r="AX72" s="405"/>
      <c r="AY72" s="406" t="s">
        <v>599</v>
      </c>
      <c r="AZ72" s="407"/>
      <c r="BA72" s="407"/>
      <c r="BB72" s="408"/>
      <c r="BC72" s="403"/>
      <c r="BD72" s="404"/>
      <c r="BE72" s="404"/>
      <c r="BF72" s="405"/>
      <c r="BG72" s="164" t="str">
        <f t="shared" si="0"/>
        <v>n.é.</v>
      </c>
      <c r="BH72" s="165"/>
    </row>
    <row r="73" spans="1:60" ht="17.25" hidden="1" customHeight="1" x14ac:dyDescent="0.2">
      <c r="A73" s="227" t="s">
        <v>198</v>
      </c>
      <c r="B73" s="221"/>
      <c r="C73" s="175" t="s">
        <v>316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7"/>
      <c r="AC73" s="255" t="s">
        <v>317</v>
      </c>
      <c r="AD73" s="256"/>
      <c r="AE73" s="403"/>
      <c r="AF73" s="404"/>
      <c r="AG73" s="404"/>
      <c r="AH73" s="405"/>
      <c r="AI73" s="403"/>
      <c r="AJ73" s="404"/>
      <c r="AK73" s="404"/>
      <c r="AL73" s="405"/>
      <c r="AM73" s="403"/>
      <c r="AN73" s="404"/>
      <c r="AO73" s="404"/>
      <c r="AP73" s="405"/>
      <c r="AQ73" s="406" t="s">
        <v>599</v>
      </c>
      <c r="AR73" s="407"/>
      <c r="AS73" s="407"/>
      <c r="AT73" s="408"/>
      <c r="AU73" s="403"/>
      <c r="AV73" s="404"/>
      <c r="AW73" s="404"/>
      <c r="AX73" s="405"/>
      <c r="AY73" s="406" t="s">
        <v>599</v>
      </c>
      <c r="AZ73" s="407"/>
      <c r="BA73" s="407"/>
      <c r="BB73" s="408"/>
      <c r="BC73" s="403"/>
      <c r="BD73" s="404"/>
      <c r="BE73" s="404"/>
      <c r="BF73" s="405"/>
      <c r="BG73" s="164" t="str">
        <f t="shared" si="0"/>
        <v>n.é.</v>
      </c>
      <c r="BH73" s="165"/>
    </row>
    <row r="74" spans="1:60" ht="12.75" hidden="1" customHeight="1" x14ac:dyDescent="0.2">
      <c r="A74" s="227" t="s">
        <v>199</v>
      </c>
      <c r="B74" s="221"/>
      <c r="C74" s="175" t="s">
        <v>609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7"/>
      <c r="AC74" s="255" t="s">
        <v>319</v>
      </c>
      <c r="AD74" s="256"/>
      <c r="AE74" s="403"/>
      <c r="AF74" s="404"/>
      <c r="AG74" s="404"/>
      <c r="AH74" s="405"/>
      <c r="AI74" s="403"/>
      <c r="AJ74" s="404"/>
      <c r="AK74" s="404"/>
      <c r="AL74" s="405"/>
      <c r="AM74" s="403"/>
      <c r="AN74" s="404"/>
      <c r="AO74" s="404"/>
      <c r="AP74" s="405"/>
      <c r="AQ74" s="406" t="s">
        <v>599</v>
      </c>
      <c r="AR74" s="407"/>
      <c r="AS74" s="407"/>
      <c r="AT74" s="408"/>
      <c r="AU74" s="403"/>
      <c r="AV74" s="404"/>
      <c r="AW74" s="404"/>
      <c r="AX74" s="405"/>
      <c r="AY74" s="406" t="s">
        <v>599</v>
      </c>
      <c r="AZ74" s="407"/>
      <c r="BA74" s="407"/>
      <c r="BB74" s="408"/>
      <c r="BC74" s="403"/>
      <c r="BD74" s="404"/>
      <c r="BE74" s="404"/>
      <c r="BF74" s="405"/>
      <c r="BG74" s="164" t="str">
        <f>IF(AI74&gt;0,BC74/AI74,"n.é.")</f>
        <v>n.é.</v>
      </c>
      <c r="BH74" s="165"/>
    </row>
    <row r="75" spans="1:60" ht="20.25" hidden="1" customHeight="1" x14ac:dyDescent="0.2">
      <c r="A75" s="227" t="s">
        <v>200</v>
      </c>
      <c r="B75" s="221"/>
      <c r="C75" s="175" t="s">
        <v>318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7"/>
      <c r="AC75" s="255" t="s">
        <v>608</v>
      </c>
      <c r="AD75" s="256"/>
      <c r="AE75" s="403">
        <v>0</v>
      </c>
      <c r="AF75" s="404"/>
      <c r="AG75" s="404"/>
      <c r="AH75" s="405"/>
      <c r="AI75" s="403"/>
      <c r="AJ75" s="404"/>
      <c r="AK75" s="404"/>
      <c r="AL75" s="405"/>
      <c r="AM75" s="403"/>
      <c r="AN75" s="404"/>
      <c r="AO75" s="404"/>
      <c r="AP75" s="405"/>
      <c r="AQ75" s="406" t="s">
        <v>599</v>
      </c>
      <c r="AR75" s="407"/>
      <c r="AS75" s="407"/>
      <c r="AT75" s="408"/>
      <c r="AU75" s="403"/>
      <c r="AV75" s="404"/>
      <c r="AW75" s="404"/>
      <c r="AX75" s="405"/>
      <c r="AY75" s="406" t="s">
        <v>599</v>
      </c>
      <c r="AZ75" s="407"/>
      <c r="BA75" s="407"/>
      <c r="BB75" s="408"/>
      <c r="BC75" s="403"/>
      <c r="BD75" s="404"/>
      <c r="BE75" s="404"/>
      <c r="BF75" s="405"/>
      <c r="BG75" s="164" t="str">
        <f t="shared" si="0"/>
        <v>n.é.</v>
      </c>
      <c r="BH75" s="165"/>
    </row>
    <row r="76" spans="1:60" s="2" customFormat="1" ht="17.25" customHeight="1" x14ac:dyDescent="0.2">
      <c r="A76" s="226" t="s">
        <v>201</v>
      </c>
      <c r="B76" s="222"/>
      <c r="C76" s="196" t="s">
        <v>610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8"/>
      <c r="AC76" s="253" t="s">
        <v>320</v>
      </c>
      <c r="AD76" s="254"/>
      <c r="AE76" s="193">
        <f>AE62+AE63+AE67+AE68+AE69+AE70+AE71+AE72+AE73+AE75</f>
        <v>2071900</v>
      </c>
      <c r="AF76" s="194"/>
      <c r="AG76" s="194"/>
      <c r="AH76" s="195"/>
      <c r="AI76" s="193">
        <f>AI62+AI63+AI67+AI68+AI69+AI70+AI71+AI72+AI73+AI75</f>
        <v>2936900</v>
      </c>
      <c r="AJ76" s="194"/>
      <c r="AK76" s="194"/>
      <c r="AL76" s="195"/>
      <c r="AM76" s="193">
        <f>AM62+AM63+AM67+AM68+AM69+AM70+AM71+AM72+AM73+AM75</f>
        <v>0</v>
      </c>
      <c r="AN76" s="194"/>
      <c r="AO76" s="194"/>
      <c r="AP76" s="195"/>
      <c r="AQ76" s="396" t="s">
        <v>599</v>
      </c>
      <c r="AR76" s="397"/>
      <c r="AS76" s="397"/>
      <c r="AT76" s="398"/>
      <c r="AU76" s="193">
        <f>AU62+AU63+AU67+AU68+AU69+AU70+AU71+AU72+AU73+AU75</f>
        <v>0</v>
      </c>
      <c r="AV76" s="194"/>
      <c r="AW76" s="194"/>
      <c r="AX76" s="195"/>
      <c r="AY76" s="396" t="s">
        <v>599</v>
      </c>
      <c r="AZ76" s="397"/>
      <c r="BA76" s="397"/>
      <c r="BB76" s="398"/>
      <c r="BC76" s="193">
        <f>BC62+BC63+BC67+BC68+BC69+BC70+BC71+BC72+BC73+BC75</f>
        <v>0</v>
      </c>
      <c r="BD76" s="194"/>
      <c r="BE76" s="194"/>
      <c r="BF76" s="195"/>
      <c r="BG76" s="181">
        <f t="shared" ref="BG76:BG148" si="1">IF(AI76&gt;0,BC76/AI76,"n.é.")</f>
        <v>0</v>
      </c>
      <c r="BH76" s="182"/>
    </row>
    <row r="77" spans="1:60" ht="20.100000000000001" hidden="1" customHeight="1" x14ac:dyDescent="0.2">
      <c r="A77" s="227" t="s">
        <v>202</v>
      </c>
      <c r="B77" s="221"/>
      <c r="C77" s="175" t="s">
        <v>321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7"/>
      <c r="AC77" s="255" t="s">
        <v>322</v>
      </c>
      <c r="AD77" s="256"/>
      <c r="AE77" s="403"/>
      <c r="AF77" s="404"/>
      <c r="AG77" s="404"/>
      <c r="AH77" s="405"/>
      <c r="AI77" s="403"/>
      <c r="AJ77" s="404"/>
      <c r="AK77" s="404"/>
      <c r="AL77" s="405"/>
      <c r="AM77" s="403"/>
      <c r="AN77" s="404"/>
      <c r="AO77" s="404"/>
      <c r="AP77" s="405"/>
      <c r="AQ77" s="406" t="s">
        <v>599</v>
      </c>
      <c r="AR77" s="407"/>
      <c r="AS77" s="407"/>
      <c r="AT77" s="408"/>
      <c r="AU77" s="403"/>
      <c r="AV77" s="404"/>
      <c r="AW77" s="404"/>
      <c r="AX77" s="405"/>
      <c r="AY77" s="406" t="s">
        <v>599</v>
      </c>
      <c r="AZ77" s="407"/>
      <c r="BA77" s="407"/>
      <c r="BB77" s="408"/>
      <c r="BC77" s="403"/>
      <c r="BD77" s="404"/>
      <c r="BE77" s="404"/>
      <c r="BF77" s="405"/>
      <c r="BG77" s="164" t="str">
        <f t="shared" si="1"/>
        <v>n.é.</v>
      </c>
      <c r="BH77" s="165"/>
    </row>
    <row r="78" spans="1:60" ht="21" hidden="1" customHeight="1" x14ac:dyDescent="0.2">
      <c r="A78" s="227" t="s">
        <v>203</v>
      </c>
      <c r="B78" s="221"/>
      <c r="C78" s="175" t="s">
        <v>323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7"/>
      <c r="AC78" s="255" t="s">
        <v>324</v>
      </c>
      <c r="AD78" s="256"/>
      <c r="AE78" s="403">
        <v>0</v>
      </c>
      <c r="AF78" s="404"/>
      <c r="AG78" s="404"/>
      <c r="AH78" s="405"/>
      <c r="AI78" s="403"/>
      <c r="AJ78" s="404"/>
      <c r="AK78" s="404"/>
      <c r="AL78" s="405"/>
      <c r="AM78" s="403"/>
      <c r="AN78" s="404"/>
      <c r="AO78" s="404"/>
      <c r="AP78" s="405"/>
      <c r="AQ78" s="406" t="s">
        <v>599</v>
      </c>
      <c r="AR78" s="407"/>
      <c r="AS78" s="407"/>
      <c r="AT78" s="408"/>
      <c r="AU78" s="403"/>
      <c r="AV78" s="404"/>
      <c r="AW78" s="404"/>
      <c r="AX78" s="405"/>
      <c r="AY78" s="406" t="s">
        <v>599</v>
      </c>
      <c r="AZ78" s="407"/>
      <c r="BA78" s="407"/>
      <c r="BB78" s="408"/>
      <c r="BC78" s="403"/>
      <c r="BD78" s="404"/>
      <c r="BE78" s="404"/>
      <c r="BF78" s="405"/>
      <c r="BG78" s="164" t="str">
        <f t="shared" si="1"/>
        <v>n.é.</v>
      </c>
      <c r="BH78" s="165"/>
    </row>
    <row r="79" spans="1:60" ht="25.5" hidden="1" customHeight="1" x14ac:dyDescent="0.2">
      <c r="A79" s="227" t="s">
        <v>204</v>
      </c>
      <c r="B79" s="221"/>
      <c r="C79" s="175" t="s">
        <v>325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7"/>
      <c r="AC79" s="255" t="s">
        <v>326</v>
      </c>
      <c r="AD79" s="256"/>
      <c r="AE79" s="403"/>
      <c r="AF79" s="404"/>
      <c r="AG79" s="404"/>
      <c r="AH79" s="405"/>
      <c r="AI79" s="403"/>
      <c r="AJ79" s="404"/>
      <c r="AK79" s="404"/>
      <c r="AL79" s="405"/>
      <c r="AM79" s="403"/>
      <c r="AN79" s="404"/>
      <c r="AO79" s="404"/>
      <c r="AP79" s="405"/>
      <c r="AQ79" s="406" t="s">
        <v>599</v>
      </c>
      <c r="AR79" s="407"/>
      <c r="AS79" s="407"/>
      <c r="AT79" s="408"/>
      <c r="AU79" s="403"/>
      <c r="AV79" s="404"/>
      <c r="AW79" s="404"/>
      <c r="AX79" s="405"/>
      <c r="AY79" s="406" t="s">
        <v>599</v>
      </c>
      <c r="AZ79" s="407"/>
      <c r="BA79" s="407"/>
      <c r="BB79" s="408"/>
      <c r="BC79" s="403"/>
      <c r="BD79" s="404"/>
      <c r="BE79" s="404"/>
      <c r="BF79" s="405"/>
      <c r="BG79" s="164" t="str">
        <f t="shared" si="1"/>
        <v>n.é.</v>
      </c>
      <c r="BH79" s="165"/>
    </row>
    <row r="80" spans="1:60" ht="27.75" hidden="1" customHeight="1" x14ac:dyDescent="0.2">
      <c r="A80" s="227" t="s">
        <v>205</v>
      </c>
      <c r="B80" s="221"/>
      <c r="C80" s="175" t="s">
        <v>327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7"/>
      <c r="AC80" s="255" t="s">
        <v>328</v>
      </c>
      <c r="AD80" s="256"/>
      <c r="AE80" s="403"/>
      <c r="AF80" s="404"/>
      <c r="AG80" s="404"/>
      <c r="AH80" s="405"/>
      <c r="AI80" s="403"/>
      <c r="AJ80" s="404"/>
      <c r="AK80" s="404"/>
      <c r="AL80" s="405"/>
      <c r="AM80" s="403"/>
      <c r="AN80" s="404"/>
      <c r="AO80" s="404"/>
      <c r="AP80" s="405"/>
      <c r="AQ80" s="406" t="s">
        <v>599</v>
      </c>
      <c r="AR80" s="407"/>
      <c r="AS80" s="407"/>
      <c r="AT80" s="408"/>
      <c r="AU80" s="403"/>
      <c r="AV80" s="404"/>
      <c r="AW80" s="404"/>
      <c r="AX80" s="405"/>
      <c r="AY80" s="406" t="s">
        <v>599</v>
      </c>
      <c r="AZ80" s="407"/>
      <c r="BA80" s="407"/>
      <c r="BB80" s="408"/>
      <c r="BC80" s="403"/>
      <c r="BD80" s="404"/>
      <c r="BE80" s="404"/>
      <c r="BF80" s="405"/>
      <c r="BG80" s="164" t="str">
        <f t="shared" si="1"/>
        <v>n.é.</v>
      </c>
      <c r="BH80" s="165"/>
    </row>
    <row r="81" spans="1:60" ht="34.5" hidden="1" customHeight="1" x14ac:dyDescent="0.2">
      <c r="A81" s="227" t="s">
        <v>206</v>
      </c>
      <c r="B81" s="221"/>
      <c r="C81" s="175" t="s">
        <v>329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7"/>
      <c r="AC81" s="255" t="s">
        <v>330</v>
      </c>
      <c r="AD81" s="256"/>
      <c r="AE81" s="403"/>
      <c r="AF81" s="404"/>
      <c r="AG81" s="404"/>
      <c r="AH81" s="405"/>
      <c r="AI81" s="403"/>
      <c r="AJ81" s="404"/>
      <c r="AK81" s="404"/>
      <c r="AL81" s="405"/>
      <c r="AM81" s="403"/>
      <c r="AN81" s="404"/>
      <c r="AO81" s="404"/>
      <c r="AP81" s="405"/>
      <c r="AQ81" s="406" t="s">
        <v>599</v>
      </c>
      <c r="AR81" s="407"/>
      <c r="AS81" s="407"/>
      <c r="AT81" s="408"/>
      <c r="AU81" s="403"/>
      <c r="AV81" s="404"/>
      <c r="AW81" s="404"/>
      <c r="AX81" s="405"/>
      <c r="AY81" s="406" t="s">
        <v>599</v>
      </c>
      <c r="AZ81" s="407"/>
      <c r="BA81" s="407"/>
      <c r="BB81" s="408"/>
      <c r="BC81" s="403"/>
      <c r="BD81" s="404"/>
      <c r="BE81" s="404"/>
      <c r="BF81" s="405"/>
      <c r="BG81" s="164" t="str">
        <f t="shared" si="1"/>
        <v>n.é.</v>
      </c>
      <c r="BH81" s="165"/>
    </row>
    <row r="82" spans="1:60" s="2" customFormat="1" ht="18" customHeight="1" x14ac:dyDescent="0.2">
      <c r="A82" s="226" t="s">
        <v>207</v>
      </c>
      <c r="B82" s="222"/>
      <c r="C82" s="196" t="s">
        <v>611</v>
      </c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8"/>
      <c r="AC82" s="253" t="s">
        <v>331</v>
      </c>
      <c r="AD82" s="254"/>
      <c r="AE82" s="193">
        <f>SUM(AE77:AH81)</f>
        <v>0</v>
      </c>
      <c r="AF82" s="194"/>
      <c r="AG82" s="194"/>
      <c r="AH82" s="195"/>
      <c r="AI82" s="193">
        <f>SUM(AI77:AL81)</f>
        <v>0</v>
      </c>
      <c r="AJ82" s="194"/>
      <c r="AK82" s="194"/>
      <c r="AL82" s="195"/>
      <c r="AM82" s="193">
        <f>SUM(AM77:AP81)</f>
        <v>0</v>
      </c>
      <c r="AN82" s="194"/>
      <c r="AO82" s="194"/>
      <c r="AP82" s="195"/>
      <c r="AQ82" s="396" t="s">
        <v>599</v>
      </c>
      <c r="AR82" s="397"/>
      <c r="AS82" s="397"/>
      <c r="AT82" s="398"/>
      <c r="AU82" s="193">
        <f>SUM(AU77:AX81)</f>
        <v>0</v>
      </c>
      <c r="AV82" s="194"/>
      <c r="AW82" s="194"/>
      <c r="AX82" s="195"/>
      <c r="AY82" s="396" t="s">
        <v>599</v>
      </c>
      <c r="AZ82" s="397"/>
      <c r="BA82" s="397"/>
      <c r="BB82" s="398"/>
      <c r="BC82" s="193">
        <f>SUM(BC77:BF81)</f>
        <v>0</v>
      </c>
      <c r="BD82" s="194"/>
      <c r="BE82" s="194"/>
      <c r="BF82" s="195"/>
      <c r="BG82" s="181" t="str">
        <f t="shared" si="1"/>
        <v>n.é.</v>
      </c>
      <c r="BH82" s="182"/>
    </row>
    <row r="83" spans="1:60" ht="0.75" hidden="1" customHeight="1" x14ac:dyDescent="0.2">
      <c r="A83" s="227" t="s">
        <v>208</v>
      </c>
      <c r="B83" s="221"/>
      <c r="C83" s="175" t="s">
        <v>433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7"/>
      <c r="AC83" s="255" t="s">
        <v>332</v>
      </c>
      <c r="AD83" s="256"/>
      <c r="AE83" s="403"/>
      <c r="AF83" s="404"/>
      <c r="AG83" s="404"/>
      <c r="AH83" s="405"/>
      <c r="AI83" s="403"/>
      <c r="AJ83" s="404"/>
      <c r="AK83" s="404"/>
      <c r="AL83" s="405"/>
      <c r="AM83" s="403"/>
      <c r="AN83" s="404"/>
      <c r="AO83" s="404"/>
      <c r="AP83" s="405"/>
      <c r="AQ83" s="406" t="s">
        <v>599</v>
      </c>
      <c r="AR83" s="407"/>
      <c r="AS83" s="407"/>
      <c r="AT83" s="408"/>
      <c r="AU83" s="403"/>
      <c r="AV83" s="404"/>
      <c r="AW83" s="404"/>
      <c r="AX83" s="405"/>
      <c r="AY83" s="406" t="s">
        <v>599</v>
      </c>
      <c r="AZ83" s="407"/>
      <c r="BA83" s="407"/>
      <c r="BB83" s="408"/>
      <c r="BC83" s="403"/>
      <c r="BD83" s="404"/>
      <c r="BE83" s="404"/>
      <c r="BF83" s="405"/>
      <c r="BG83" s="164" t="str">
        <f t="shared" si="1"/>
        <v>n.é.</v>
      </c>
      <c r="BH83" s="165"/>
    </row>
    <row r="84" spans="1:60" ht="28.5" hidden="1" customHeight="1" x14ac:dyDescent="0.2">
      <c r="A84" s="227" t="s">
        <v>209</v>
      </c>
      <c r="B84" s="221"/>
      <c r="C84" s="175" t="s">
        <v>612</v>
      </c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7"/>
      <c r="AC84" s="255" t="s">
        <v>333</v>
      </c>
      <c r="AD84" s="256"/>
      <c r="AE84" s="403"/>
      <c r="AF84" s="404"/>
      <c r="AG84" s="404"/>
      <c r="AH84" s="405"/>
      <c r="AI84" s="403"/>
      <c r="AJ84" s="404"/>
      <c r="AK84" s="404"/>
      <c r="AL84" s="405"/>
      <c r="AM84" s="403"/>
      <c r="AN84" s="404"/>
      <c r="AO84" s="404"/>
      <c r="AP84" s="405"/>
      <c r="AQ84" s="406" t="s">
        <v>599</v>
      </c>
      <c r="AR84" s="407"/>
      <c r="AS84" s="407"/>
      <c r="AT84" s="408"/>
      <c r="AU84" s="403"/>
      <c r="AV84" s="404"/>
      <c r="AW84" s="404"/>
      <c r="AX84" s="405"/>
      <c r="AY84" s="406" t="s">
        <v>599</v>
      </c>
      <c r="AZ84" s="407"/>
      <c r="BA84" s="407"/>
      <c r="BB84" s="408"/>
      <c r="BC84" s="403"/>
      <c r="BD84" s="404"/>
      <c r="BE84" s="404"/>
      <c r="BF84" s="405"/>
      <c r="BG84" s="164" t="str">
        <f>IF(AI84&gt;0,BC84/AI84,"n.é.")</f>
        <v>n.é.</v>
      </c>
      <c r="BH84" s="165"/>
    </row>
    <row r="85" spans="1:60" ht="27.75" hidden="1" customHeight="1" x14ac:dyDescent="0.2">
      <c r="A85" s="227" t="s">
        <v>210</v>
      </c>
      <c r="B85" s="221"/>
      <c r="C85" s="175" t="s">
        <v>615</v>
      </c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7"/>
      <c r="AC85" s="255" t="s">
        <v>335</v>
      </c>
      <c r="AD85" s="256"/>
      <c r="AE85" s="403"/>
      <c r="AF85" s="404"/>
      <c r="AG85" s="404"/>
      <c r="AH85" s="405"/>
      <c r="AI85" s="403"/>
      <c r="AJ85" s="404"/>
      <c r="AK85" s="404"/>
      <c r="AL85" s="405"/>
      <c r="AM85" s="403"/>
      <c r="AN85" s="404"/>
      <c r="AO85" s="404"/>
      <c r="AP85" s="405"/>
      <c r="AQ85" s="406" t="s">
        <v>599</v>
      </c>
      <c r="AR85" s="407"/>
      <c r="AS85" s="407"/>
      <c r="AT85" s="408"/>
      <c r="AU85" s="403"/>
      <c r="AV85" s="404"/>
      <c r="AW85" s="404"/>
      <c r="AX85" s="405"/>
      <c r="AY85" s="406" t="s">
        <v>599</v>
      </c>
      <c r="AZ85" s="407"/>
      <c r="BA85" s="407"/>
      <c r="BB85" s="408"/>
      <c r="BC85" s="403"/>
      <c r="BD85" s="404"/>
      <c r="BE85" s="404"/>
      <c r="BF85" s="405"/>
      <c r="BG85" s="164" t="str">
        <f>IF(AI85&gt;0,BC85/AI85,"n.é.")</f>
        <v>n.é.</v>
      </c>
      <c r="BH85" s="165"/>
    </row>
    <row r="86" spans="1:60" ht="26.25" hidden="1" customHeight="1" x14ac:dyDescent="0.2">
      <c r="A86" s="227" t="s">
        <v>211</v>
      </c>
      <c r="B86" s="221"/>
      <c r="C86" s="175" t="s">
        <v>434</v>
      </c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7"/>
      <c r="AC86" s="255" t="s">
        <v>613</v>
      </c>
      <c r="AD86" s="256"/>
      <c r="AE86" s="403"/>
      <c r="AF86" s="404"/>
      <c r="AG86" s="404"/>
      <c r="AH86" s="405"/>
      <c r="AI86" s="403"/>
      <c r="AJ86" s="404"/>
      <c r="AK86" s="404"/>
      <c r="AL86" s="405"/>
      <c r="AM86" s="403"/>
      <c r="AN86" s="404"/>
      <c r="AO86" s="404"/>
      <c r="AP86" s="405"/>
      <c r="AQ86" s="406" t="s">
        <v>599</v>
      </c>
      <c r="AR86" s="407"/>
      <c r="AS86" s="407"/>
      <c r="AT86" s="408"/>
      <c r="AU86" s="403"/>
      <c r="AV86" s="404"/>
      <c r="AW86" s="404"/>
      <c r="AX86" s="405"/>
      <c r="AY86" s="406" t="s">
        <v>599</v>
      </c>
      <c r="AZ86" s="407"/>
      <c r="BA86" s="407"/>
      <c r="BB86" s="408"/>
      <c r="BC86" s="403"/>
      <c r="BD86" s="404"/>
      <c r="BE86" s="404"/>
      <c r="BF86" s="405"/>
      <c r="BG86" s="164" t="str">
        <f t="shared" si="1"/>
        <v>n.é.</v>
      </c>
      <c r="BH86" s="165"/>
    </row>
    <row r="87" spans="1:60" ht="25.5" hidden="1" customHeight="1" x14ac:dyDescent="0.2">
      <c r="A87" s="227" t="s">
        <v>212</v>
      </c>
      <c r="B87" s="221"/>
      <c r="C87" s="175" t="s">
        <v>334</v>
      </c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7"/>
      <c r="AC87" s="255" t="s">
        <v>614</v>
      </c>
      <c r="AD87" s="256"/>
      <c r="AE87" s="403"/>
      <c r="AF87" s="404"/>
      <c r="AG87" s="404"/>
      <c r="AH87" s="405"/>
      <c r="AI87" s="403"/>
      <c r="AJ87" s="404"/>
      <c r="AK87" s="404"/>
      <c r="AL87" s="405"/>
      <c r="AM87" s="403"/>
      <c r="AN87" s="404"/>
      <c r="AO87" s="404"/>
      <c r="AP87" s="405"/>
      <c r="AQ87" s="406" t="s">
        <v>599</v>
      </c>
      <c r="AR87" s="407"/>
      <c r="AS87" s="407"/>
      <c r="AT87" s="408"/>
      <c r="AU87" s="403"/>
      <c r="AV87" s="404"/>
      <c r="AW87" s="404"/>
      <c r="AX87" s="405"/>
      <c r="AY87" s="406" t="s">
        <v>599</v>
      </c>
      <c r="AZ87" s="407"/>
      <c r="BA87" s="407"/>
      <c r="BB87" s="408"/>
      <c r="BC87" s="403"/>
      <c r="BD87" s="404"/>
      <c r="BE87" s="404"/>
      <c r="BF87" s="405"/>
      <c r="BG87" s="164" t="str">
        <f t="shared" si="1"/>
        <v>n.é.</v>
      </c>
      <c r="BH87" s="165"/>
    </row>
    <row r="88" spans="1:60" s="2" customFormat="1" ht="19.5" customHeight="1" x14ac:dyDescent="0.2">
      <c r="A88" s="226" t="s">
        <v>213</v>
      </c>
      <c r="B88" s="222"/>
      <c r="C88" s="196" t="s">
        <v>620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8"/>
      <c r="AC88" s="253" t="s">
        <v>336</v>
      </c>
      <c r="AD88" s="254"/>
      <c r="AE88" s="193">
        <f>SUM(AE83:AH87)</f>
        <v>0</v>
      </c>
      <c r="AF88" s="194"/>
      <c r="AG88" s="194"/>
      <c r="AH88" s="195"/>
      <c r="AI88" s="193">
        <f>SUM(AI83:AL87)</f>
        <v>0</v>
      </c>
      <c r="AJ88" s="194"/>
      <c r="AK88" s="194"/>
      <c r="AL88" s="195"/>
      <c r="AM88" s="193">
        <f>SUM(AM83:AP87)</f>
        <v>0</v>
      </c>
      <c r="AN88" s="194"/>
      <c r="AO88" s="194"/>
      <c r="AP88" s="195"/>
      <c r="AQ88" s="396" t="s">
        <v>599</v>
      </c>
      <c r="AR88" s="397"/>
      <c r="AS88" s="397"/>
      <c r="AT88" s="398"/>
      <c r="AU88" s="193">
        <f>SUM(AU83:AX87)</f>
        <v>0</v>
      </c>
      <c r="AV88" s="194"/>
      <c r="AW88" s="194"/>
      <c r="AX88" s="195"/>
      <c r="AY88" s="396" t="s">
        <v>599</v>
      </c>
      <c r="AZ88" s="397"/>
      <c r="BA88" s="397"/>
      <c r="BB88" s="398"/>
      <c r="BC88" s="193">
        <f>SUM(BC83:BF87)</f>
        <v>0</v>
      </c>
      <c r="BD88" s="194"/>
      <c r="BE88" s="194"/>
      <c r="BF88" s="195"/>
      <c r="BG88" s="181" t="str">
        <f t="shared" si="1"/>
        <v>n.é.</v>
      </c>
      <c r="BH88" s="182"/>
    </row>
    <row r="89" spans="1:60" ht="20.100000000000001" hidden="1" customHeight="1" x14ac:dyDescent="0.2">
      <c r="A89" s="227" t="s">
        <v>214</v>
      </c>
      <c r="B89" s="221"/>
      <c r="C89" s="175" t="s">
        <v>435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7"/>
      <c r="AC89" s="255" t="s">
        <v>337</v>
      </c>
      <c r="AD89" s="256"/>
      <c r="AE89" s="403"/>
      <c r="AF89" s="404"/>
      <c r="AG89" s="404"/>
      <c r="AH89" s="405"/>
      <c r="AI89" s="403"/>
      <c r="AJ89" s="404"/>
      <c r="AK89" s="404"/>
      <c r="AL89" s="405"/>
      <c r="AM89" s="403"/>
      <c r="AN89" s="404"/>
      <c r="AO89" s="404"/>
      <c r="AP89" s="405"/>
      <c r="AQ89" s="406" t="s">
        <v>599</v>
      </c>
      <c r="AR89" s="407"/>
      <c r="AS89" s="407"/>
      <c r="AT89" s="408"/>
      <c r="AU89" s="403"/>
      <c r="AV89" s="404"/>
      <c r="AW89" s="404"/>
      <c r="AX89" s="405"/>
      <c r="AY89" s="406" t="s">
        <v>599</v>
      </c>
      <c r="AZ89" s="407"/>
      <c r="BA89" s="407"/>
      <c r="BB89" s="408"/>
      <c r="BC89" s="403"/>
      <c r="BD89" s="404"/>
      <c r="BE89" s="404"/>
      <c r="BF89" s="405"/>
      <c r="BG89" s="164" t="str">
        <f t="shared" si="1"/>
        <v>n.é.</v>
      </c>
      <c r="BH89" s="165"/>
    </row>
    <row r="90" spans="1:60" ht="20.100000000000001" hidden="1" customHeight="1" x14ac:dyDescent="0.2">
      <c r="A90" s="227" t="s">
        <v>215</v>
      </c>
      <c r="B90" s="221"/>
      <c r="C90" s="175" t="s">
        <v>618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7"/>
      <c r="AC90" s="255" t="s">
        <v>338</v>
      </c>
      <c r="AD90" s="256"/>
      <c r="AE90" s="403"/>
      <c r="AF90" s="404"/>
      <c r="AG90" s="404"/>
      <c r="AH90" s="405"/>
      <c r="AI90" s="403"/>
      <c r="AJ90" s="404"/>
      <c r="AK90" s="404"/>
      <c r="AL90" s="405"/>
      <c r="AM90" s="403"/>
      <c r="AN90" s="404"/>
      <c r="AO90" s="404"/>
      <c r="AP90" s="405"/>
      <c r="AQ90" s="406" t="s">
        <v>599</v>
      </c>
      <c r="AR90" s="407"/>
      <c r="AS90" s="407"/>
      <c r="AT90" s="408"/>
      <c r="AU90" s="403"/>
      <c r="AV90" s="404"/>
      <c r="AW90" s="404"/>
      <c r="AX90" s="405"/>
      <c r="AY90" s="406" t="s">
        <v>599</v>
      </c>
      <c r="AZ90" s="407"/>
      <c r="BA90" s="407"/>
      <c r="BB90" s="408"/>
      <c r="BC90" s="403"/>
      <c r="BD90" s="404"/>
      <c r="BE90" s="404"/>
      <c r="BF90" s="405"/>
      <c r="BG90" s="164" t="str">
        <f>IF(AI90&gt;0,BC90/AI90,"n.é.")</f>
        <v>n.é.</v>
      </c>
      <c r="BH90" s="165"/>
    </row>
    <row r="91" spans="1:60" ht="20.100000000000001" hidden="1" customHeight="1" x14ac:dyDescent="0.2">
      <c r="A91" s="227" t="s">
        <v>216</v>
      </c>
      <c r="B91" s="221"/>
      <c r="C91" s="175" t="s">
        <v>619</v>
      </c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7"/>
      <c r="AC91" s="255" t="s">
        <v>340</v>
      </c>
      <c r="AD91" s="256"/>
      <c r="AE91" s="403"/>
      <c r="AF91" s="404"/>
      <c r="AG91" s="404"/>
      <c r="AH91" s="405"/>
      <c r="AI91" s="403"/>
      <c r="AJ91" s="404"/>
      <c r="AK91" s="404"/>
      <c r="AL91" s="405"/>
      <c r="AM91" s="403"/>
      <c r="AN91" s="404"/>
      <c r="AO91" s="404"/>
      <c r="AP91" s="405"/>
      <c r="AQ91" s="406" t="s">
        <v>599</v>
      </c>
      <c r="AR91" s="407"/>
      <c r="AS91" s="407"/>
      <c r="AT91" s="408"/>
      <c r="AU91" s="403"/>
      <c r="AV91" s="404"/>
      <c r="AW91" s="404"/>
      <c r="AX91" s="405"/>
      <c r="AY91" s="406" t="s">
        <v>599</v>
      </c>
      <c r="AZ91" s="407"/>
      <c r="BA91" s="407"/>
      <c r="BB91" s="408"/>
      <c r="BC91" s="403"/>
      <c r="BD91" s="404"/>
      <c r="BE91" s="404"/>
      <c r="BF91" s="405"/>
      <c r="BG91" s="164" t="str">
        <f>IF(AI91&gt;0,BC91/AI91,"n.é.")</f>
        <v>n.é.</v>
      </c>
      <c r="BH91" s="165"/>
    </row>
    <row r="92" spans="1:60" ht="20.100000000000001" hidden="1" customHeight="1" x14ac:dyDescent="0.2">
      <c r="A92" s="227" t="s">
        <v>217</v>
      </c>
      <c r="B92" s="221"/>
      <c r="C92" s="175" t="s">
        <v>436</v>
      </c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7"/>
      <c r="AC92" s="255" t="s">
        <v>616</v>
      </c>
      <c r="AD92" s="256"/>
      <c r="AE92" s="403"/>
      <c r="AF92" s="404"/>
      <c r="AG92" s="404"/>
      <c r="AH92" s="405"/>
      <c r="AI92" s="403"/>
      <c r="AJ92" s="404"/>
      <c r="AK92" s="404"/>
      <c r="AL92" s="405"/>
      <c r="AM92" s="403"/>
      <c r="AN92" s="404"/>
      <c r="AO92" s="404"/>
      <c r="AP92" s="405"/>
      <c r="AQ92" s="406" t="s">
        <v>599</v>
      </c>
      <c r="AR92" s="407"/>
      <c r="AS92" s="407"/>
      <c r="AT92" s="408"/>
      <c r="AU92" s="403"/>
      <c r="AV92" s="404"/>
      <c r="AW92" s="404"/>
      <c r="AX92" s="405"/>
      <c r="AY92" s="406" t="s">
        <v>599</v>
      </c>
      <c r="AZ92" s="407"/>
      <c r="BA92" s="407"/>
      <c r="BB92" s="408"/>
      <c r="BC92" s="403"/>
      <c r="BD92" s="404"/>
      <c r="BE92" s="404"/>
      <c r="BF92" s="405"/>
      <c r="BG92" s="164" t="str">
        <f t="shared" si="1"/>
        <v>n.é.</v>
      </c>
      <c r="BH92" s="165"/>
    </row>
    <row r="93" spans="1:60" ht="16.5" customHeight="1" x14ac:dyDescent="0.2">
      <c r="A93" s="227" t="s">
        <v>218</v>
      </c>
      <c r="B93" s="221"/>
      <c r="C93" s="175" t="s">
        <v>339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7"/>
      <c r="AC93" s="255" t="s">
        <v>617</v>
      </c>
      <c r="AD93" s="256"/>
      <c r="AE93" s="403">
        <v>5000000</v>
      </c>
      <c r="AF93" s="404"/>
      <c r="AG93" s="404"/>
      <c r="AH93" s="405"/>
      <c r="AI93" s="403">
        <v>5000000</v>
      </c>
      <c r="AJ93" s="404"/>
      <c r="AK93" s="404"/>
      <c r="AL93" s="405"/>
      <c r="AM93" s="403"/>
      <c r="AN93" s="404"/>
      <c r="AO93" s="404"/>
      <c r="AP93" s="405"/>
      <c r="AQ93" s="406" t="s">
        <v>599</v>
      </c>
      <c r="AR93" s="407"/>
      <c r="AS93" s="407"/>
      <c r="AT93" s="408"/>
      <c r="AU93" s="403"/>
      <c r="AV93" s="404"/>
      <c r="AW93" s="404"/>
      <c r="AX93" s="405"/>
      <c r="AY93" s="406" t="s">
        <v>599</v>
      </c>
      <c r="AZ93" s="407"/>
      <c r="BA93" s="407"/>
      <c r="BB93" s="408"/>
      <c r="BC93" s="403"/>
      <c r="BD93" s="404"/>
      <c r="BE93" s="404"/>
      <c r="BF93" s="405"/>
      <c r="BG93" s="164">
        <f t="shared" si="1"/>
        <v>0</v>
      </c>
      <c r="BH93" s="165"/>
    </row>
    <row r="94" spans="1:60" s="6" customFormat="1" ht="18" hidden="1" customHeight="1" x14ac:dyDescent="0.2">
      <c r="A94" s="374" t="s">
        <v>472</v>
      </c>
      <c r="B94" s="375"/>
      <c r="C94" s="376" t="s">
        <v>486</v>
      </c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8"/>
      <c r="AC94" s="379" t="s">
        <v>472</v>
      </c>
      <c r="AD94" s="402"/>
      <c r="AE94" s="381"/>
      <c r="AF94" s="382"/>
      <c r="AG94" s="382"/>
      <c r="AH94" s="383"/>
      <c r="AI94" s="381"/>
      <c r="AJ94" s="382"/>
      <c r="AK94" s="382"/>
      <c r="AL94" s="383"/>
      <c r="AM94" s="389" t="s">
        <v>599</v>
      </c>
      <c r="AN94" s="390"/>
      <c r="AO94" s="390"/>
      <c r="AP94" s="391"/>
      <c r="AQ94" s="384" t="s">
        <v>599</v>
      </c>
      <c r="AR94" s="385"/>
      <c r="AS94" s="385"/>
      <c r="AT94" s="386"/>
      <c r="AU94" s="384" t="s">
        <v>599</v>
      </c>
      <c r="AV94" s="385"/>
      <c r="AW94" s="385"/>
      <c r="AX94" s="386"/>
      <c r="AY94" s="384" t="s">
        <v>599</v>
      </c>
      <c r="AZ94" s="385"/>
      <c r="BA94" s="385"/>
      <c r="BB94" s="386"/>
      <c r="BC94" s="384" t="s">
        <v>599</v>
      </c>
      <c r="BD94" s="385"/>
      <c r="BE94" s="385"/>
      <c r="BF94" s="386"/>
      <c r="BG94" s="387" t="s">
        <v>601</v>
      </c>
      <c r="BH94" s="388"/>
    </row>
    <row r="95" spans="1:60" s="2" customFormat="1" ht="20.100000000000001" customHeight="1" x14ac:dyDescent="0.2">
      <c r="A95" s="226" t="s">
        <v>219</v>
      </c>
      <c r="B95" s="222"/>
      <c r="C95" s="196" t="s">
        <v>621</v>
      </c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8"/>
      <c r="AC95" s="253" t="s">
        <v>341</v>
      </c>
      <c r="AD95" s="254"/>
      <c r="AE95" s="193">
        <f>SUM(AE89:AH94)</f>
        <v>5000000</v>
      </c>
      <c r="AF95" s="194"/>
      <c r="AG95" s="194"/>
      <c r="AH95" s="195"/>
      <c r="AI95" s="193">
        <f>SUM(AI89:AL94)-AI94</f>
        <v>5000000</v>
      </c>
      <c r="AJ95" s="194"/>
      <c r="AK95" s="194"/>
      <c r="AL95" s="195"/>
      <c r="AM95" s="193">
        <f>SUM(AM89:AP94)</f>
        <v>0</v>
      </c>
      <c r="AN95" s="194"/>
      <c r="AO95" s="194"/>
      <c r="AP95" s="195"/>
      <c r="AQ95" s="396" t="s">
        <v>599</v>
      </c>
      <c r="AR95" s="397"/>
      <c r="AS95" s="397"/>
      <c r="AT95" s="398"/>
      <c r="AU95" s="193">
        <f>SUM(AU89:AX94)</f>
        <v>0</v>
      </c>
      <c r="AV95" s="194"/>
      <c r="AW95" s="194"/>
      <c r="AX95" s="195"/>
      <c r="AY95" s="396" t="s">
        <v>599</v>
      </c>
      <c r="AZ95" s="397"/>
      <c r="BA95" s="397"/>
      <c r="BB95" s="398"/>
      <c r="BC95" s="193">
        <f>SUM(BC89:BF94)</f>
        <v>0</v>
      </c>
      <c r="BD95" s="194"/>
      <c r="BE95" s="194"/>
      <c r="BF95" s="195"/>
      <c r="BG95" s="181">
        <f t="shared" si="1"/>
        <v>0</v>
      </c>
      <c r="BH95" s="182"/>
    </row>
    <row r="96" spans="1:60" s="2" customFormat="1" ht="20.25" customHeight="1" x14ac:dyDescent="0.2">
      <c r="A96" s="242" t="s">
        <v>220</v>
      </c>
      <c r="B96" s="243"/>
      <c r="C96" s="244" t="s">
        <v>622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6"/>
      <c r="AC96" s="247" t="s">
        <v>342</v>
      </c>
      <c r="AD96" s="248"/>
      <c r="AE96" s="199">
        <f>AE35+AE42+AE61+AE76+AE82+AE88+AE95</f>
        <v>172146769</v>
      </c>
      <c r="AF96" s="200"/>
      <c r="AG96" s="200"/>
      <c r="AH96" s="201"/>
      <c r="AI96" s="433">
        <f>AI35+AI42+AI61+AI76+AI82+AI88+AI95</f>
        <v>245616705</v>
      </c>
      <c r="AJ96" s="434"/>
      <c r="AK96" s="434"/>
      <c r="AL96" s="435"/>
      <c r="AM96" s="199">
        <f>AM35+AM42+AM61+AM76+AM82+AM88+AM95</f>
        <v>0</v>
      </c>
      <c r="AN96" s="200"/>
      <c r="AO96" s="200"/>
      <c r="AP96" s="201"/>
      <c r="AQ96" s="450" t="s">
        <v>599</v>
      </c>
      <c r="AR96" s="451"/>
      <c r="AS96" s="451"/>
      <c r="AT96" s="452"/>
      <c r="AU96" s="199">
        <f>AU35+AU42+AU61+AU76+AU82+AU88+AU95</f>
        <v>0</v>
      </c>
      <c r="AV96" s="200"/>
      <c r="AW96" s="200"/>
      <c r="AX96" s="201"/>
      <c r="AY96" s="450" t="s">
        <v>599</v>
      </c>
      <c r="AZ96" s="451"/>
      <c r="BA96" s="451"/>
      <c r="BB96" s="452"/>
      <c r="BC96" s="199">
        <f>BC35+BC42+BC61+BC76+BC82+BC88+BC95</f>
        <v>0</v>
      </c>
      <c r="BD96" s="200"/>
      <c r="BE96" s="200"/>
      <c r="BF96" s="201"/>
      <c r="BG96" s="159">
        <f t="shared" si="1"/>
        <v>0</v>
      </c>
      <c r="BH96" s="160"/>
    </row>
    <row r="97" spans="1:60" ht="22.5" customHeight="1" x14ac:dyDescent="0.2">
      <c r="A97" s="227" t="s">
        <v>221</v>
      </c>
      <c r="B97" s="221"/>
      <c r="C97" s="190" t="s">
        <v>623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2"/>
      <c r="AC97" s="178" t="s">
        <v>343</v>
      </c>
      <c r="AD97" s="179"/>
      <c r="AE97" s="403">
        <v>25630261</v>
      </c>
      <c r="AF97" s="404"/>
      <c r="AG97" s="404"/>
      <c r="AH97" s="405"/>
      <c r="AI97" s="403">
        <v>25630261</v>
      </c>
      <c r="AJ97" s="404"/>
      <c r="AK97" s="404"/>
      <c r="AL97" s="405"/>
      <c r="AM97" s="403"/>
      <c r="AN97" s="404"/>
      <c r="AO97" s="404"/>
      <c r="AP97" s="405"/>
      <c r="AQ97" s="406" t="s">
        <v>599</v>
      </c>
      <c r="AR97" s="407"/>
      <c r="AS97" s="407"/>
      <c r="AT97" s="408"/>
      <c r="AU97" s="403"/>
      <c r="AV97" s="404"/>
      <c r="AW97" s="404"/>
      <c r="AX97" s="405"/>
      <c r="AY97" s="406" t="s">
        <v>599</v>
      </c>
      <c r="AZ97" s="407"/>
      <c r="BA97" s="407"/>
      <c r="BB97" s="408"/>
      <c r="BC97" s="403"/>
      <c r="BD97" s="404"/>
      <c r="BE97" s="404"/>
      <c r="BF97" s="405"/>
      <c r="BG97" s="164">
        <f t="shared" si="1"/>
        <v>0</v>
      </c>
      <c r="BH97" s="165"/>
    </row>
    <row r="98" spans="1:60" ht="27" hidden="1" customHeight="1" x14ac:dyDescent="0.2">
      <c r="A98" s="227" t="s">
        <v>222</v>
      </c>
      <c r="B98" s="221"/>
      <c r="C98" s="175" t="s">
        <v>344</v>
      </c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7"/>
      <c r="AC98" s="178" t="s">
        <v>345</v>
      </c>
      <c r="AD98" s="179"/>
      <c r="AE98" s="403"/>
      <c r="AF98" s="404"/>
      <c r="AG98" s="404"/>
      <c r="AH98" s="405"/>
      <c r="AI98" s="403"/>
      <c r="AJ98" s="404"/>
      <c r="AK98" s="404"/>
      <c r="AL98" s="405"/>
      <c r="AM98" s="403"/>
      <c r="AN98" s="404"/>
      <c r="AO98" s="404"/>
      <c r="AP98" s="405"/>
      <c r="AQ98" s="406" t="s">
        <v>599</v>
      </c>
      <c r="AR98" s="407"/>
      <c r="AS98" s="407"/>
      <c r="AT98" s="408"/>
      <c r="AU98" s="403"/>
      <c r="AV98" s="404"/>
      <c r="AW98" s="404"/>
      <c r="AX98" s="405"/>
      <c r="AY98" s="406" t="s">
        <v>599</v>
      </c>
      <c r="AZ98" s="407"/>
      <c r="BA98" s="407"/>
      <c r="BB98" s="408"/>
      <c r="BC98" s="403"/>
      <c r="BD98" s="404"/>
      <c r="BE98" s="404"/>
      <c r="BF98" s="405"/>
      <c r="BG98" s="164" t="str">
        <f t="shared" si="1"/>
        <v>n.é.</v>
      </c>
      <c r="BH98" s="165"/>
    </row>
    <row r="99" spans="1:60" ht="18" hidden="1" customHeight="1" x14ac:dyDescent="0.2">
      <c r="A99" s="227" t="s">
        <v>223</v>
      </c>
      <c r="B99" s="221"/>
      <c r="C99" s="190" t="s">
        <v>624</v>
      </c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2"/>
      <c r="AC99" s="178" t="s">
        <v>346</v>
      </c>
      <c r="AD99" s="179"/>
      <c r="AE99" s="403"/>
      <c r="AF99" s="404"/>
      <c r="AG99" s="404"/>
      <c r="AH99" s="405"/>
      <c r="AI99" s="403"/>
      <c r="AJ99" s="404"/>
      <c r="AK99" s="404"/>
      <c r="AL99" s="405"/>
      <c r="AM99" s="403"/>
      <c r="AN99" s="404"/>
      <c r="AO99" s="404"/>
      <c r="AP99" s="405"/>
      <c r="AQ99" s="406" t="s">
        <v>599</v>
      </c>
      <c r="AR99" s="407"/>
      <c r="AS99" s="407"/>
      <c r="AT99" s="408"/>
      <c r="AU99" s="403"/>
      <c r="AV99" s="404"/>
      <c r="AW99" s="404"/>
      <c r="AX99" s="405"/>
      <c r="AY99" s="406" t="s">
        <v>599</v>
      </c>
      <c r="AZ99" s="407"/>
      <c r="BA99" s="407"/>
      <c r="BB99" s="408"/>
      <c r="BC99" s="403"/>
      <c r="BD99" s="404"/>
      <c r="BE99" s="404"/>
      <c r="BF99" s="405"/>
      <c r="BG99" s="164" t="str">
        <f t="shared" si="1"/>
        <v>n.é.</v>
      </c>
      <c r="BH99" s="165"/>
    </row>
    <row r="100" spans="1:60" s="2" customFormat="1" ht="21" customHeight="1" x14ac:dyDescent="0.2">
      <c r="A100" s="226" t="s">
        <v>224</v>
      </c>
      <c r="B100" s="222"/>
      <c r="C100" s="196" t="s">
        <v>627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8"/>
      <c r="AC100" s="188" t="s">
        <v>347</v>
      </c>
      <c r="AD100" s="189"/>
      <c r="AE100" s="193">
        <f>SUM(AE97:AH99)</f>
        <v>25630261</v>
      </c>
      <c r="AF100" s="194"/>
      <c r="AG100" s="194"/>
      <c r="AH100" s="195"/>
      <c r="AI100" s="193">
        <f>SUM(AI97:AL99)</f>
        <v>25630261</v>
      </c>
      <c r="AJ100" s="194"/>
      <c r="AK100" s="194"/>
      <c r="AL100" s="195"/>
      <c r="AM100" s="193">
        <f>SUM(AM97:AP99)</f>
        <v>0</v>
      </c>
      <c r="AN100" s="194"/>
      <c r="AO100" s="194"/>
      <c r="AP100" s="195"/>
      <c r="AQ100" s="396" t="s">
        <v>599</v>
      </c>
      <c r="AR100" s="397"/>
      <c r="AS100" s="397"/>
      <c r="AT100" s="398"/>
      <c r="AU100" s="193">
        <f>SUM(AU97:AX99)</f>
        <v>0</v>
      </c>
      <c r="AV100" s="194"/>
      <c r="AW100" s="194"/>
      <c r="AX100" s="195"/>
      <c r="AY100" s="396" t="s">
        <v>599</v>
      </c>
      <c r="AZ100" s="397"/>
      <c r="BA100" s="397"/>
      <c r="BB100" s="398"/>
      <c r="BC100" s="193">
        <f>SUM(BC97:BF99)</f>
        <v>0</v>
      </c>
      <c r="BD100" s="194"/>
      <c r="BE100" s="194"/>
      <c r="BF100" s="195"/>
      <c r="BG100" s="181">
        <f t="shared" si="1"/>
        <v>0</v>
      </c>
      <c r="BH100" s="182"/>
    </row>
    <row r="101" spans="1:60" ht="23.25" hidden="1" customHeight="1" x14ac:dyDescent="0.2">
      <c r="A101" s="227" t="s">
        <v>225</v>
      </c>
      <c r="B101" s="221"/>
      <c r="C101" s="175" t="s">
        <v>348</v>
      </c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7"/>
      <c r="AC101" s="178" t="s">
        <v>349</v>
      </c>
      <c r="AD101" s="179"/>
      <c r="AE101" s="403"/>
      <c r="AF101" s="404"/>
      <c r="AG101" s="404"/>
      <c r="AH101" s="405"/>
      <c r="AI101" s="403"/>
      <c r="AJ101" s="404"/>
      <c r="AK101" s="404"/>
      <c r="AL101" s="405"/>
      <c r="AM101" s="403"/>
      <c r="AN101" s="404"/>
      <c r="AO101" s="404"/>
      <c r="AP101" s="405"/>
      <c r="AQ101" s="406" t="s">
        <v>599</v>
      </c>
      <c r="AR101" s="407"/>
      <c r="AS101" s="407"/>
      <c r="AT101" s="408"/>
      <c r="AU101" s="403"/>
      <c r="AV101" s="404"/>
      <c r="AW101" s="404"/>
      <c r="AX101" s="405"/>
      <c r="AY101" s="406" t="s">
        <v>599</v>
      </c>
      <c r="AZ101" s="407"/>
      <c r="BA101" s="407"/>
      <c r="BB101" s="408"/>
      <c r="BC101" s="403"/>
      <c r="BD101" s="404"/>
      <c r="BE101" s="404"/>
      <c r="BF101" s="405"/>
      <c r="BG101" s="164" t="str">
        <f t="shared" si="1"/>
        <v>n.é.</v>
      </c>
      <c r="BH101" s="165"/>
    </row>
    <row r="102" spans="1:60" ht="27.75" hidden="1" customHeight="1" x14ac:dyDescent="0.2">
      <c r="A102" s="227" t="s">
        <v>226</v>
      </c>
      <c r="B102" s="221"/>
      <c r="C102" s="190" t="s">
        <v>625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2"/>
      <c r="AC102" s="178" t="s">
        <v>350</v>
      </c>
      <c r="AD102" s="179"/>
      <c r="AE102" s="403"/>
      <c r="AF102" s="404"/>
      <c r="AG102" s="404"/>
      <c r="AH102" s="405"/>
      <c r="AI102" s="403"/>
      <c r="AJ102" s="404"/>
      <c r="AK102" s="404"/>
      <c r="AL102" s="405"/>
      <c r="AM102" s="403"/>
      <c r="AN102" s="404"/>
      <c r="AO102" s="404"/>
      <c r="AP102" s="405"/>
      <c r="AQ102" s="406" t="s">
        <v>599</v>
      </c>
      <c r="AR102" s="407"/>
      <c r="AS102" s="407"/>
      <c r="AT102" s="408"/>
      <c r="AU102" s="403"/>
      <c r="AV102" s="404"/>
      <c r="AW102" s="404"/>
      <c r="AX102" s="405"/>
      <c r="AY102" s="406" t="s">
        <v>599</v>
      </c>
      <c r="AZ102" s="407"/>
      <c r="BA102" s="407"/>
      <c r="BB102" s="408"/>
      <c r="BC102" s="403"/>
      <c r="BD102" s="404"/>
      <c r="BE102" s="404"/>
      <c r="BF102" s="405"/>
      <c r="BG102" s="164" t="str">
        <f t="shared" si="1"/>
        <v>n.é.</v>
      </c>
      <c r="BH102" s="165"/>
    </row>
    <row r="103" spans="1:60" ht="27.75" hidden="1" customHeight="1" x14ac:dyDescent="0.2">
      <c r="A103" s="227" t="s">
        <v>227</v>
      </c>
      <c r="B103" s="221"/>
      <c r="C103" s="175" t="s">
        <v>351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7"/>
      <c r="AC103" s="178" t="s">
        <v>352</v>
      </c>
      <c r="AD103" s="179"/>
      <c r="AE103" s="403"/>
      <c r="AF103" s="404"/>
      <c r="AG103" s="404"/>
      <c r="AH103" s="405"/>
      <c r="AI103" s="403"/>
      <c r="AJ103" s="404"/>
      <c r="AK103" s="404"/>
      <c r="AL103" s="405"/>
      <c r="AM103" s="403"/>
      <c r="AN103" s="404"/>
      <c r="AO103" s="404"/>
      <c r="AP103" s="405"/>
      <c r="AQ103" s="406" t="s">
        <v>599</v>
      </c>
      <c r="AR103" s="407"/>
      <c r="AS103" s="407"/>
      <c r="AT103" s="408"/>
      <c r="AU103" s="403"/>
      <c r="AV103" s="404"/>
      <c r="AW103" s="404"/>
      <c r="AX103" s="405"/>
      <c r="AY103" s="406" t="s">
        <v>599</v>
      </c>
      <c r="AZ103" s="407"/>
      <c r="BA103" s="407"/>
      <c r="BB103" s="408"/>
      <c r="BC103" s="403"/>
      <c r="BD103" s="404"/>
      <c r="BE103" s="404"/>
      <c r="BF103" s="405"/>
      <c r="BG103" s="164" t="str">
        <f t="shared" si="1"/>
        <v>n.é.</v>
      </c>
      <c r="BH103" s="165"/>
    </row>
    <row r="104" spans="1:60" ht="21" hidden="1" customHeight="1" x14ac:dyDescent="0.2">
      <c r="A104" s="227" t="s">
        <v>228</v>
      </c>
      <c r="B104" s="221"/>
      <c r="C104" s="190" t="s">
        <v>626</v>
      </c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2"/>
      <c r="AC104" s="178" t="s">
        <v>353</v>
      </c>
      <c r="AD104" s="179"/>
      <c r="AE104" s="403"/>
      <c r="AF104" s="404"/>
      <c r="AG104" s="404"/>
      <c r="AH104" s="405"/>
      <c r="AI104" s="403"/>
      <c r="AJ104" s="404"/>
      <c r="AK104" s="404"/>
      <c r="AL104" s="405"/>
      <c r="AM104" s="403"/>
      <c r="AN104" s="404"/>
      <c r="AO104" s="404"/>
      <c r="AP104" s="405"/>
      <c r="AQ104" s="406" t="s">
        <v>599</v>
      </c>
      <c r="AR104" s="407"/>
      <c r="AS104" s="407"/>
      <c r="AT104" s="408"/>
      <c r="AU104" s="403"/>
      <c r="AV104" s="404"/>
      <c r="AW104" s="404"/>
      <c r="AX104" s="405"/>
      <c r="AY104" s="406" t="s">
        <v>599</v>
      </c>
      <c r="AZ104" s="407"/>
      <c r="BA104" s="407"/>
      <c r="BB104" s="408"/>
      <c r="BC104" s="403"/>
      <c r="BD104" s="404"/>
      <c r="BE104" s="404"/>
      <c r="BF104" s="405"/>
      <c r="BG104" s="164" t="str">
        <f t="shared" si="1"/>
        <v>n.é.</v>
      </c>
      <c r="BH104" s="165"/>
    </row>
    <row r="105" spans="1:60" s="2" customFormat="1" ht="18.75" hidden="1" customHeight="1" x14ac:dyDescent="0.2">
      <c r="A105" s="226" t="s">
        <v>229</v>
      </c>
      <c r="B105" s="222"/>
      <c r="C105" s="185" t="s">
        <v>628</v>
      </c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7"/>
      <c r="AC105" s="188" t="s">
        <v>354</v>
      </c>
      <c r="AD105" s="189"/>
      <c r="AE105" s="193">
        <f>SUM(AE101:AH104)</f>
        <v>0</v>
      </c>
      <c r="AF105" s="194"/>
      <c r="AG105" s="194"/>
      <c r="AH105" s="195"/>
      <c r="AI105" s="193"/>
      <c r="AJ105" s="194"/>
      <c r="AK105" s="194"/>
      <c r="AL105" s="195"/>
      <c r="AM105" s="193"/>
      <c r="AN105" s="194"/>
      <c r="AO105" s="194"/>
      <c r="AP105" s="195"/>
      <c r="AQ105" s="396" t="s">
        <v>599</v>
      </c>
      <c r="AR105" s="397"/>
      <c r="AS105" s="397"/>
      <c r="AT105" s="398"/>
      <c r="AU105" s="193"/>
      <c r="AV105" s="194"/>
      <c r="AW105" s="194"/>
      <c r="AX105" s="195"/>
      <c r="AY105" s="396" t="s">
        <v>599</v>
      </c>
      <c r="AZ105" s="397"/>
      <c r="BA105" s="397"/>
      <c r="BB105" s="398"/>
      <c r="BC105" s="193"/>
      <c r="BD105" s="194"/>
      <c r="BE105" s="194"/>
      <c r="BF105" s="195"/>
      <c r="BG105" s="181" t="str">
        <f t="shared" si="1"/>
        <v>n.é.</v>
      </c>
      <c r="BH105" s="182"/>
    </row>
    <row r="106" spans="1:60" ht="20.100000000000001" customHeight="1" x14ac:dyDescent="0.2">
      <c r="A106" s="227" t="s">
        <v>230</v>
      </c>
      <c r="B106" s="221"/>
      <c r="C106" s="175" t="s">
        <v>355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7"/>
      <c r="AC106" s="178" t="s">
        <v>356</v>
      </c>
      <c r="AD106" s="179"/>
      <c r="AE106" s="403">
        <v>121537011</v>
      </c>
      <c r="AF106" s="404"/>
      <c r="AG106" s="404"/>
      <c r="AH106" s="405"/>
      <c r="AI106" s="403">
        <v>121487961</v>
      </c>
      <c r="AJ106" s="404"/>
      <c r="AK106" s="404"/>
      <c r="AL106" s="405"/>
      <c r="AM106" s="403"/>
      <c r="AN106" s="404"/>
      <c r="AO106" s="404"/>
      <c r="AP106" s="405"/>
      <c r="AQ106" s="406" t="s">
        <v>599</v>
      </c>
      <c r="AR106" s="407"/>
      <c r="AS106" s="407"/>
      <c r="AT106" s="408"/>
      <c r="AU106" s="403"/>
      <c r="AV106" s="404"/>
      <c r="AW106" s="404"/>
      <c r="AX106" s="405"/>
      <c r="AY106" s="406" t="s">
        <v>599</v>
      </c>
      <c r="AZ106" s="407"/>
      <c r="BA106" s="407"/>
      <c r="BB106" s="408"/>
      <c r="BC106" s="403"/>
      <c r="BD106" s="404"/>
      <c r="BE106" s="404"/>
      <c r="BF106" s="405"/>
      <c r="BG106" s="164">
        <f t="shared" si="1"/>
        <v>0</v>
      </c>
      <c r="BH106" s="165"/>
    </row>
    <row r="107" spans="1:60" ht="20.100000000000001" hidden="1" customHeight="1" x14ac:dyDescent="0.2">
      <c r="A107" s="227" t="s">
        <v>231</v>
      </c>
      <c r="B107" s="221"/>
      <c r="C107" s="175" t="s">
        <v>357</v>
      </c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7"/>
      <c r="AC107" s="178" t="s">
        <v>358</v>
      </c>
      <c r="AD107" s="179"/>
      <c r="AE107" s="403"/>
      <c r="AF107" s="404"/>
      <c r="AG107" s="404"/>
      <c r="AH107" s="405"/>
      <c r="AI107" s="403"/>
      <c r="AJ107" s="404"/>
      <c r="AK107" s="404"/>
      <c r="AL107" s="405"/>
      <c r="AM107" s="403"/>
      <c r="AN107" s="404"/>
      <c r="AO107" s="404"/>
      <c r="AP107" s="405"/>
      <c r="AQ107" s="406" t="s">
        <v>599</v>
      </c>
      <c r="AR107" s="407"/>
      <c r="AS107" s="407"/>
      <c r="AT107" s="408"/>
      <c r="AU107" s="403"/>
      <c r="AV107" s="404"/>
      <c r="AW107" s="404"/>
      <c r="AX107" s="405"/>
      <c r="AY107" s="406" t="s">
        <v>599</v>
      </c>
      <c r="AZ107" s="407"/>
      <c r="BA107" s="407"/>
      <c r="BB107" s="408"/>
      <c r="BC107" s="403"/>
      <c r="BD107" s="404"/>
      <c r="BE107" s="404"/>
      <c r="BF107" s="405"/>
      <c r="BG107" s="164" t="str">
        <f t="shared" si="1"/>
        <v>n.é.</v>
      </c>
      <c r="BH107" s="165"/>
    </row>
    <row r="108" spans="1:60" s="2" customFormat="1" ht="18.75" customHeight="1" x14ac:dyDescent="0.2">
      <c r="A108" s="226" t="s">
        <v>232</v>
      </c>
      <c r="B108" s="222"/>
      <c r="C108" s="196" t="s">
        <v>630</v>
      </c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8"/>
      <c r="AC108" s="188" t="s">
        <v>359</v>
      </c>
      <c r="AD108" s="189"/>
      <c r="AE108" s="193">
        <f>SUM(AE106:AH107)</f>
        <v>121537011</v>
      </c>
      <c r="AF108" s="194"/>
      <c r="AG108" s="194"/>
      <c r="AH108" s="195"/>
      <c r="AI108" s="193">
        <f>SUM(AI106:AL107)</f>
        <v>121487961</v>
      </c>
      <c r="AJ108" s="194"/>
      <c r="AK108" s="194"/>
      <c r="AL108" s="195"/>
      <c r="AM108" s="193">
        <f>SUM(AM106:AP107)</f>
        <v>0</v>
      </c>
      <c r="AN108" s="194"/>
      <c r="AO108" s="194"/>
      <c r="AP108" s="195"/>
      <c r="AQ108" s="396" t="s">
        <v>599</v>
      </c>
      <c r="AR108" s="397"/>
      <c r="AS108" s="397"/>
      <c r="AT108" s="398"/>
      <c r="AU108" s="193">
        <f>SUM(AU106:AX107)</f>
        <v>0</v>
      </c>
      <c r="AV108" s="194"/>
      <c r="AW108" s="194"/>
      <c r="AX108" s="195"/>
      <c r="AY108" s="396" t="s">
        <v>599</v>
      </c>
      <c r="AZ108" s="397"/>
      <c r="BA108" s="397"/>
      <c r="BB108" s="398"/>
      <c r="BC108" s="193">
        <f>SUM(BC106:BF107)</f>
        <v>0</v>
      </c>
      <c r="BD108" s="194"/>
      <c r="BE108" s="194"/>
      <c r="BF108" s="195"/>
      <c r="BG108" s="181">
        <f t="shared" si="1"/>
        <v>0</v>
      </c>
      <c r="BH108" s="182"/>
    </row>
    <row r="109" spans="1:60" ht="26.25" hidden="1" customHeight="1" x14ac:dyDescent="0.2">
      <c r="A109" s="227" t="s">
        <v>233</v>
      </c>
      <c r="B109" s="221"/>
      <c r="C109" s="190" t="s">
        <v>360</v>
      </c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2"/>
      <c r="AC109" s="178" t="s">
        <v>361</v>
      </c>
      <c r="AD109" s="179"/>
      <c r="AE109" s="403"/>
      <c r="AF109" s="404"/>
      <c r="AG109" s="404"/>
      <c r="AH109" s="405"/>
      <c r="AI109" s="403"/>
      <c r="AJ109" s="404"/>
      <c r="AK109" s="404"/>
      <c r="AL109" s="405"/>
      <c r="AM109" s="403"/>
      <c r="AN109" s="404"/>
      <c r="AO109" s="404"/>
      <c r="AP109" s="405"/>
      <c r="AQ109" s="406" t="s">
        <v>599</v>
      </c>
      <c r="AR109" s="407"/>
      <c r="AS109" s="407"/>
      <c r="AT109" s="408"/>
      <c r="AU109" s="403"/>
      <c r="AV109" s="404"/>
      <c r="AW109" s="404"/>
      <c r="AX109" s="405"/>
      <c r="AY109" s="406" t="s">
        <v>599</v>
      </c>
      <c r="AZ109" s="407"/>
      <c r="BA109" s="407"/>
      <c r="BB109" s="408"/>
      <c r="BC109" s="403"/>
      <c r="BD109" s="404"/>
      <c r="BE109" s="404"/>
      <c r="BF109" s="405"/>
      <c r="BG109" s="164" t="str">
        <f t="shared" si="1"/>
        <v>n.é.</v>
      </c>
      <c r="BH109" s="165"/>
    </row>
    <row r="110" spans="1:60" ht="30" hidden="1" customHeight="1" x14ac:dyDescent="0.2">
      <c r="A110" s="227" t="s">
        <v>234</v>
      </c>
      <c r="B110" s="221"/>
      <c r="C110" s="190" t="s">
        <v>362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2"/>
      <c r="AC110" s="178" t="s">
        <v>363</v>
      </c>
      <c r="AD110" s="179"/>
      <c r="AE110" s="403"/>
      <c r="AF110" s="404"/>
      <c r="AG110" s="404"/>
      <c r="AH110" s="405"/>
      <c r="AI110" s="403"/>
      <c r="AJ110" s="404"/>
      <c r="AK110" s="404"/>
      <c r="AL110" s="405"/>
      <c r="AM110" s="403"/>
      <c r="AN110" s="404"/>
      <c r="AO110" s="404"/>
      <c r="AP110" s="405"/>
      <c r="AQ110" s="406" t="s">
        <v>599</v>
      </c>
      <c r="AR110" s="407"/>
      <c r="AS110" s="407"/>
      <c r="AT110" s="408"/>
      <c r="AU110" s="403"/>
      <c r="AV110" s="404"/>
      <c r="AW110" s="404"/>
      <c r="AX110" s="405"/>
      <c r="AY110" s="406" t="s">
        <v>599</v>
      </c>
      <c r="AZ110" s="407"/>
      <c r="BA110" s="407"/>
      <c r="BB110" s="408"/>
      <c r="BC110" s="403"/>
      <c r="BD110" s="404"/>
      <c r="BE110" s="404"/>
      <c r="BF110" s="405"/>
      <c r="BG110" s="164" t="str">
        <f t="shared" si="1"/>
        <v>n.é.</v>
      </c>
      <c r="BH110" s="165"/>
    </row>
    <row r="111" spans="1:60" ht="33" hidden="1" customHeight="1" x14ac:dyDescent="0.2">
      <c r="A111" s="227" t="s">
        <v>235</v>
      </c>
      <c r="B111" s="221"/>
      <c r="C111" s="190" t="s">
        <v>364</v>
      </c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2"/>
      <c r="AC111" s="178" t="s">
        <v>365</v>
      </c>
      <c r="AD111" s="179"/>
      <c r="AE111" s="403"/>
      <c r="AF111" s="404"/>
      <c r="AG111" s="404"/>
      <c r="AH111" s="405"/>
      <c r="AI111" s="403"/>
      <c r="AJ111" s="404"/>
      <c r="AK111" s="404"/>
      <c r="AL111" s="405"/>
      <c r="AM111" s="403"/>
      <c r="AN111" s="404"/>
      <c r="AO111" s="404"/>
      <c r="AP111" s="405"/>
      <c r="AQ111" s="406" t="s">
        <v>599</v>
      </c>
      <c r="AR111" s="407"/>
      <c r="AS111" s="407"/>
      <c r="AT111" s="408"/>
      <c r="AU111" s="403"/>
      <c r="AV111" s="404"/>
      <c r="AW111" s="404"/>
      <c r="AX111" s="405"/>
      <c r="AY111" s="406" t="s">
        <v>599</v>
      </c>
      <c r="AZ111" s="407"/>
      <c r="BA111" s="407"/>
      <c r="BB111" s="408"/>
      <c r="BC111" s="403"/>
      <c r="BD111" s="404"/>
      <c r="BE111" s="404"/>
      <c r="BF111" s="405"/>
      <c r="BG111" s="164" t="str">
        <f t="shared" si="1"/>
        <v>n.é.</v>
      </c>
      <c r="BH111" s="165"/>
    </row>
    <row r="112" spans="1:60" ht="26.25" hidden="1" customHeight="1" x14ac:dyDescent="0.2">
      <c r="A112" s="227" t="s">
        <v>236</v>
      </c>
      <c r="B112" s="221"/>
      <c r="C112" s="190" t="s">
        <v>629</v>
      </c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2"/>
      <c r="AC112" s="178" t="s">
        <v>366</v>
      </c>
      <c r="AD112" s="179"/>
      <c r="AE112" s="403"/>
      <c r="AF112" s="404"/>
      <c r="AG112" s="404"/>
      <c r="AH112" s="405"/>
      <c r="AI112" s="403"/>
      <c r="AJ112" s="404"/>
      <c r="AK112" s="404"/>
      <c r="AL112" s="405"/>
      <c r="AM112" s="403"/>
      <c r="AN112" s="404"/>
      <c r="AO112" s="404"/>
      <c r="AP112" s="405"/>
      <c r="AQ112" s="406" t="s">
        <v>599</v>
      </c>
      <c r="AR112" s="407"/>
      <c r="AS112" s="407"/>
      <c r="AT112" s="408"/>
      <c r="AU112" s="403"/>
      <c r="AV112" s="404"/>
      <c r="AW112" s="404"/>
      <c r="AX112" s="405"/>
      <c r="AY112" s="406" t="s">
        <v>599</v>
      </c>
      <c r="AZ112" s="407"/>
      <c r="BA112" s="407"/>
      <c r="BB112" s="408"/>
      <c r="BC112" s="403"/>
      <c r="BD112" s="404"/>
      <c r="BE112" s="404"/>
      <c r="BF112" s="405"/>
      <c r="BG112" s="164" t="str">
        <f t="shared" si="1"/>
        <v>n.é.</v>
      </c>
      <c r="BH112" s="165"/>
    </row>
    <row r="113" spans="1:60" ht="24.75" hidden="1" customHeight="1" x14ac:dyDescent="0.2">
      <c r="A113" s="227" t="s">
        <v>237</v>
      </c>
      <c r="B113" s="221"/>
      <c r="C113" s="175" t="s">
        <v>367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7"/>
      <c r="AC113" s="178" t="s">
        <v>368</v>
      </c>
      <c r="AD113" s="179"/>
      <c r="AE113" s="403"/>
      <c r="AF113" s="404"/>
      <c r="AG113" s="404"/>
      <c r="AH113" s="405"/>
      <c r="AI113" s="403"/>
      <c r="AJ113" s="404"/>
      <c r="AK113" s="404"/>
      <c r="AL113" s="405"/>
      <c r="AM113" s="403"/>
      <c r="AN113" s="404"/>
      <c r="AO113" s="404"/>
      <c r="AP113" s="405"/>
      <c r="AQ113" s="406" t="s">
        <v>599</v>
      </c>
      <c r="AR113" s="407"/>
      <c r="AS113" s="407"/>
      <c r="AT113" s="408"/>
      <c r="AU113" s="403"/>
      <c r="AV113" s="404"/>
      <c r="AW113" s="404"/>
      <c r="AX113" s="405"/>
      <c r="AY113" s="406" t="s">
        <v>599</v>
      </c>
      <c r="AZ113" s="407"/>
      <c r="BA113" s="407"/>
      <c r="BB113" s="408"/>
      <c r="BC113" s="403"/>
      <c r="BD113" s="404"/>
      <c r="BE113" s="404"/>
      <c r="BF113" s="405"/>
      <c r="BG113" s="164" t="str">
        <f t="shared" si="1"/>
        <v>n.é.</v>
      </c>
      <c r="BH113" s="165"/>
    </row>
    <row r="114" spans="1:60" ht="24" hidden="1" customHeight="1" x14ac:dyDescent="0.2">
      <c r="A114" s="227" t="s">
        <v>238</v>
      </c>
      <c r="B114" s="221"/>
      <c r="C114" s="175" t="s">
        <v>634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7"/>
      <c r="AC114" s="178" t="s">
        <v>632</v>
      </c>
      <c r="AD114" s="179"/>
      <c r="AE114" s="403"/>
      <c r="AF114" s="404"/>
      <c r="AG114" s="404"/>
      <c r="AH114" s="405"/>
      <c r="AI114" s="403"/>
      <c r="AJ114" s="404"/>
      <c r="AK114" s="404"/>
      <c r="AL114" s="405"/>
      <c r="AM114" s="403"/>
      <c r="AN114" s="404"/>
      <c r="AO114" s="404"/>
      <c r="AP114" s="405"/>
      <c r="AQ114" s="406" t="s">
        <v>599</v>
      </c>
      <c r="AR114" s="407"/>
      <c r="AS114" s="407"/>
      <c r="AT114" s="408"/>
      <c r="AU114" s="403"/>
      <c r="AV114" s="404"/>
      <c r="AW114" s="404"/>
      <c r="AX114" s="405"/>
      <c r="AY114" s="406" t="s">
        <v>599</v>
      </c>
      <c r="AZ114" s="407"/>
      <c r="BA114" s="407"/>
      <c r="BB114" s="408"/>
      <c r="BC114" s="403"/>
      <c r="BD114" s="404"/>
      <c r="BE114" s="404"/>
      <c r="BF114" s="405"/>
      <c r="BG114" s="164" t="str">
        <f>IF(AI114&gt;0,BC114/AI114,"n.é.")</f>
        <v>n.é.</v>
      </c>
      <c r="BH114" s="165"/>
    </row>
    <row r="115" spans="1:60" ht="21" hidden="1" customHeight="1" x14ac:dyDescent="0.2">
      <c r="A115" s="227" t="s">
        <v>239</v>
      </c>
      <c r="B115" s="221"/>
      <c r="C115" s="175" t="s">
        <v>635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7"/>
      <c r="AC115" s="178" t="s">
        <v>633</v>
      </c>
      <c r="AD115" s="179"/>
      <c r="AE115" s="403"/>
      <c r="AF115" s="404"/>
      <c r="AG115" s="404"/>
      <c r="AH115" s="405"/>
      <c r="AI115" s="403"/>
      <c r="AJ115" s="404"/>
      <c r="AK115" s="404"/>
      <c r="AL115" s="405"/>
      <c r="AM115" s="403"/>
      <c r="AN115" s="404"/>
      <c r="AO115" s="404"/>
      <c r="AP115" s="405"/>
      <c r="AQ115" s="406" t="s">
        <v>599</v>
      </c>
      <c r="AR115" s="407"/>
      <c r="AS115" s="407"/>
      <c r="AT115" s="408"/>
      <c r="AU115" s="403"/>
      <c r="AV115" s="404"/>
      <c r="AW115" s="404"/>
      <c r="AX115" s="405"/>
      <c r="AY115" s="406" t="s">
        <v>599</v>
      </c>
      <c r="AZ115" s="407"/>
      <c r="BA115" s="407"/>
      <c r="BB115" s="408"/>
      <c r="BC115" s="403"/>
      <c r="BD115" s="404"/>
      <c r="BE115" s="404"/>
      <c r="BF115" s="405"/>
      <c r="BG115" s="164" t="str">
        <f>IF(AI115&gt;0,BC115/AI115,"n.é.")</f>
        <v>n.é.</v>
      </c>
      <c r="BH115" s="165"/>
    </row>
    <row r="116" spans="1:60" s="2" customFormat="1" ht="27.75" hidden="1" customHeight="1" x14ac:dyDescent="0.2">
      <c r="A116" s="226" t="s">
        <v>240</v>
      </c>
      <c r="B116" s="222"/>
      <c r="C116" s="196" t="s">
        <v>637</v>
      </c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8"/>
      <c r="AC116" s="188" t="s">
        <v>631</v>
      </c>
      <c r="AD116" s="189"/>
      <c r="AE116" s="456">
        <f>SUM(AE114:AH115)</f>
        <v>0</v>
      </c>
      <c r="AF116" s="457"/>
      <c r="AG116" s="457"/>
      <c r="AH116" s="458"/>
      <c r="AI116" s="456">
        <f>SUM(AI114:AL115)</f>
        <v>0</v>
      </c>
      <c r="AJ116" s="457"/>
      <c r="AK116" s="457"/>
      <c r="AL116" s="458"/>
      <c r="AM116" s="456">
        <f>SUM(AM114:AP115)</f>
        <v>0</v>
      </c>
      <c r="AN116" s="457"/>
      <c r="AO116" s="457"/>
      <c r="AP116" s="458"/>
      <c r="AQ116" s="453" t="s">
        <v>599</v>
      </c>
      <c r="AR116" s="454"/>
      <c r="AS116" s="454"/>
      <c r="AT116" s="455"/>
      <c r="AU116" s="456">
        <f>SUM(AU114:AX115)</f>
        <v>0</v>
      </c>
      <c r="AV116" s="457"/>
      <c r="AW116" s="457"/>
      <c r="AX116" s="458"/>
      <c r="AY116" s="453" t="s">
        <v>599</v>
      </c>
      <c r="AZ116" s="454"/>
      <c r="BA116" s="454"/>
      <c r="BB116" s="455"/>
      <c r="BC116" s="456">
        <f>SUM(BC114:BF115)</f>
        <v>0</v>
      </c>
      <c r="BD116" s="457"/>
      <c r="BE116" s="457"/>
      <c r="BF116" s="458"/>
      <c r="BG116" s="181" t="str">
        <f>IF(AI116&gt;0,BC116/AI116,"n.é.")</f>
        <v>n.é.</v>
      </c>
      <c r="BH116" s="182"/>
    </row>
    <row r="117" spans="1:60" s="2" customFormat="1" ht="27.75" customHeight="1" x14ac:dyDescent="0.2">
      <c r="A117" s="226" t="s">
        <v>494</v>
      </c>
      <c r="B117" s="222"/>
      <c r="C117" s="196" t="s">
        <v>636</v>
      </c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8"/>
      <c r="AC117" s="188" t="s">
        <v>369</v>
      </c>
      <c r="AD117" s="189"/>
      <c r="AE117" s="193">
        <f>AE100+AE105+SUM(AE108:AH113)</f>
        <v>147167272</v>
      </c>
      <c r="AF117" s="194"/>
      <c r="AG117" s="194"/>
      <c r="AH117" s="195"/>
      <c r="AI117" s="193">
        <f>AI100+AI105+SUM(AI108:AL113)</f>
        <v>147118222</v>
      </c>
      <c r="AJ117" s="194"/>
      <c r="AK117" s="194"/>
      <c r="AL117" s="195"/>
      <c r="AM117" s="193">
        <f>AM100+AM105+SUM(AM108:AP113)</f>
        <v>0</v>
      </c>
      <c r="AN117" s="194"/>
      <c r="AO117" s="194"/>
      <c r="AP117" s="195"/>
      <c r="AQ117" s="396" t="s">
        <v>599</v>
      </c>
      <c r="AR117" s="397"/>
      <c r="AS117" s="397"/>
      <c r="AT117" s="398"/>
      <c r="AU117" s="193">
        <f>AU100+AU105+SUM(AU108:AX113)</f>
        <v>0</v>
      </c>
      <c r="AV117" s="194"/>
      <c r="AW117" s="194"/>
      <c r="AX117" s="195"/>
      <c r="AY117" s="396" t="s">
        <v>599</v>
      </c>
      <c r="AZ117" s="397"/>
      <c r="BA117" s="397"/>
      <c r="BB117" s="398"/>
      <c r="BC117" s="193">
        <f>BC100+BC105+SUM(BC108:BF113)</f>
        <v>0</v>
      </c>
      <c r="BD117" s="194"/>
      <c r="BE117" s="194"/>
      <c r="BF117" s="195"/>
      <c r="BG117" s="181">
        <f t="shared" si="1"/>
        <v>0</v>
      </c>
      <c r="BH117" s="182"/>
    </row>
    <row r="118" spans="1:60" ht="34.5" hidden="1" customHeight="1" x14ac:dyDescent="0.2">
      <c r="A118" s="227" t="s">
        <v>495</v>
      </c>
      <c r="B118" s="221"/>
      <c r="C118" s="175" t="s">
        <v>370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7"/>
      <c r="AC118" s="178" t="s">
        <v>371</v>
      </c>
      <c r="AD118" s="179"/>
      <c r="AE118" s="403"/>
      <c r="AF118" s="404"/>
      <c r="AG118" s="404"/>
      <c r="AH118" s="405"/>
      <c r="AI118" s="403"/>
      <c r="AJ118" s="404"/>
      <c r="AK118" s="404"/>
      <c r="AL118" s="405"/>
      <c r="AM118" s="403"/>
      <c r="AN118" s="404"/>
      <c r="AO118" s="404"/>
      <c r="AP118" s="405"/>
      <c r="AQ118" s="406" t="s">
        <v>599</v>
      </c>
      <c r="AR118" s="407"/>
      <c r="AS118" s="407"/>
      <c r="AT118" s="408"/>
      <c r="AU118" s="403"/>
      <c r="AV118" s="404"/>
      <c r="AW118" s="404"/>
      <c r="AX118" s="405"/>
      <c r="AY118" s="406" t="s">
        <v>599</v>
      </c>
      <c r="AZ118" s="407"/>
      <c r="BA118" s="407"/>
      <c r="BB118" s="408"/>
      <c r="BC118" s="403"/>
      <c r="BD118" s="404"/>
      <c r="BE118" s="404"/>
      <c r="BF118" s="405"/>
      <c r="BG118" s="164" t="str">
        <f t="shared" si="1"/>
        <v>n.é.</v>
      </c>
      <c r="BH118" s="165"/>
    </row>
    <row r="119" spans="1:60" ht="35.25" hidden="1" customHeight="1" x14ac:dyDescent="0.2">
      <c r="A119" s="227" t="s">
        <v>496</v>
      </c>
      <c r="B119" s="221"/>
      <c r="C119" s="175" t="s">
        <v>372</v>
      </c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7"/>
      <c r="AC119" s="178" t="s">
        <v>373</v>
      </c>
      <c r="AD119" s="179"/>
      <c r="AE119" s="403"/>
      <c r="AF119" s="404"/>
      <c r="AG119" s="404"/>
      <c r="AH119" s="405"/>
      <c r="AI119" s="403"/>
      <c r="AJ119" s="404"/>
      <c r="AK119" s="404"/>
      <c r="AL119" s="405"/>
      <c r="AM119" s="403"/>
      <c r="AN119" s="404"/>
      <c r="AO119" s="404"/>
      <c r="AP119" s="405"/>
      <c r="AQ119" s="406" t="s">
        <v>599</v>
      </c>
      <c r="AR119" s="407"/>
      <c r="AS119" s="407"/>
      <c r="AT119" s="408"/>
      <c r="AU119" s="403"/>
      <c r="AV119" s="404"/>
      <c r="AW119" s="404"/>
      <c r="AX119" s="405"/>
      <c r="AY119" s="406" t="s">
        <v>599</v>
      </c>
      <c r="AZ119" s="407"/>
      <c r="BA119" s="407"/>
      <c r="BB119" s="408"/>
      <c r="BC119" s="403"/>
      <c r="BD119" s="404"/>
      <c r="BE119" s="404"/>
      <c r="BF119" s="405"/>
      <c r="BG119" s="164" t="str">
        <f t="shared" si="1"/>
        <v>n.é.</v>
      </c>
      <c r="BH119" s="165"/>
    </row>
    <row r="120" spans="1:60" ht="19.5" hidden="1" customHeight="1" x14ac:dyDescent="0.2">
      <c r="A120" s="227" t="s">
        <v>497</v>
      </c>
      <c r="B120" s="221"/>
      <c r="C120" s="190" t="s">
        <v>374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2"/>
      <c r="AC120" s="178" t="s">
        <v>375</v>
      </c>
      <c r="AD120" s="179"/>
      <c r="AE120" s="403"/>
      <c r="AF120" s="404"/>
      <c r="AG120" s="404"/>
      <c r="AH120" s="405"/>
      <c r="AI120" s="403"/>
      <c r="AJ120" s="404"/>
      <c r="AK120" s="404"/>
      <c r="AL120" s="405"/>
      <c r="AM120" s="403"/>
      <c r="AN120" s="404"/>
      <c r="AO120" s="404"/>
      <c r="AP120" s="405"/>
      <c r="AQ120" s="406" t="s">
        <v>599</v>
      </c>
      <c r="AR120" s="407"/>
      <c r="AS120" s="407"/>
      <c r="AT120" s="408"/>
      <c r="AU120" s="403"/>
      <c r="AV120" s="404"/>
      <c r="AW120" s="404"/>
      <c r="AX120" s="405"/>
      <c r="AY120" s="406" t="s">
        <v>599</v>
      </c>
      <c r="AZ120" s="407"/>
      <c r="BA120" s="407"/>
      <c r="BB120" s="408"/>
      <c r="BC120" s="403"/>
      <c r="BD120" s="404"/>
      <c r="BE120" s="404"/>
      <c r="BF120" s="405"/>
      <c r="BG120" s="164" t="str">
        <f t="shared" si="1"/>
        <v>n.é.</v>
      </c>
      <c r="BH120" s="165"/>
    </row>
    <row r="121" spans="1:60" ht="36.75" hidden="1" customHeight="1" x14ac:dyDescent="0.2">
      <c r="A121" s="227" t="s">
        <v>498</v>
      </c>
      <c r="B121" s="221"/>
      <c r="C121" s="190" t="s">
        <v>640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2"/>
      <c r="AC121" s="178" t="s">
        <v>376</v>
      </c>
      <c r="AD121" s="179"/>
      <c r="AE121" s="403"/>
      <c r="AF121" s="404"/>
      <c r="AG121" s="404"/>
      <c r="AH121" s="405"/>
      <c r="AI121" s="403"/>
      <c r="AJ121" s="404"/>
      <c r="AK121" s="404"/>
      <c r="AL121" s="405"/>
      <c r="AM121" s="403"/>
      <c r="AN121" s="404"/>
      <c r="AO121" s="404"/>
      <c r="AP121" s="405"/>
      <c r="AQ121" s="406" t="s">
        <v>599</v>
      </c>
      <c r="AR121" s="407"/>
      <c r="AS121" s="407"/>
      <c r="AT121" s="408"/>
      <c r="AU121" s="403"/>
      <c r="AV121" s="404"/>
      <c r="AW121" s="404"/>
      <c r="AX121" s="405"/>
      <c r="AY121" s="406" t="s">
        <v>599</v>
      </c>
      <c r="AZ121" s="407"/>
      <c r="BA121" s="407"/>
      <c r="BB121" s="408"/>
      <c r="BC121" s="403"/>
      <c r="BD121" s="404"/>
      <c r="BE121" s="404"/>
      <c r="BF121" s="405"/>
      <c r="BG121" s="164" t="str">
        <f t="shared" si="1"/>
        <v>n.é.</v>
      </c>
      <c r="BH121" s="165"/>
    </row>
    <row r="122" spans="1:60" ht="12.75" hidden="1" customHeight="1" x14ac:dyDescent="0.2">
      <c r="A122" s="227" t="s">
        <v>499</v>
      </c>
      <c r="B122" s="221"/>
      <c r="C122" s="190" t="s">
        <v>639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2"/>
      <c r="AC122" s="178" t="s">
        <v>641</v>
      </c>
      <c r="AD122" s="179"/>
      <c r="AE122" s="403"/>
      <c r="AF122" s="404"/>
      <c r="AG122" s="404"/>
      <c r="AH122" s="405"/>
      <c r="AI122" s="403"/>
      <c r="AJ122" s="404"/>
      <c r="AK122" s="404"/>
      <c r="AL122" s="405"/>
      <c r="AM122" s="403"/>
      <c r="AN122" s="404"/>
      <c r="AO122" s="404"/>
      <c r="AP122" s="405"/>
      <c r="AQ122" s="406" t="s">
        <v>599</v>
      </c>
      <c r="AR122" s="407"/>
      <c r="AS122" s="407"/>
      <c r="AT122" s="408"/>
      <c r="AU122" s="403"/>
      <c r="AV122" s="404"/>
      <c r="AW122" s="404"/>
      <c r="AX122" s="405"/>
      <c r="AY122" s="406" t="s">
        <v>599</v>
      </c>
      <c r="AZ122" s="407"/>
      <c r="BA122" s="407"/>
      <c r="BB122" s="408"/>
      <c r="BC122" s="403"/>
      <c r="BD122" s="404"/>
      <c r="BE122" s="404"/>
      <c r="BF122" s="405"/>
      <c r="BG122" s="164" t="str">
        <f>IF(AI122&gt;0,BC122/AI122,"n.é.")</f>
        <v>n.é.</v>
      </c>
      <c r="BH122" s="165"/>
    </row>
    <row r="123" spans="1:60" s="2" customFormat="1" ht="20.100000000000001" hidden="1" customHeight="1" x14ac:dyDescent="0.2">
      <c r="A123" s="226" t="s">
        <v>500</v>
      </c>
      <c r="B123" s="222"/>
      <c r="C123" s="185" t="s">
        <v>638</v>
      </c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7"/>
      <c r="AC123" s="188" t="s">
        <v>377</v>
      </c>
      <c r="AD123" s="189"/>
      <c r="AE123" s="193">
        <f>SUM(AE118:AH122)</f>
        <v>0</v>
      </c>
      <c r="AF123" s="194"/>
      <c r="AG123" s="194"/>
      <c r="AH123" s="195"/>
      <c r="AI123" s="193">
        <f>SUM(AI118:AL121)</f>
        <v>0</v>
      </c>
      <c r="AJ123" s="194"/>
      <c r="AK123" s="194"/>
      <c r="AL123" s="195"/>
      <c r="AM123" s="193">
        <f>SUM(AM118:AP121)</f>
        <v>0</v>
      </c>
      <c r="AN123" s="194"/>
      <c r="AO123" s="194"/>
      <c r="AP123" s="195"/>
      <c r="AQ123" s="396" t="s">
        <v>599</v>
      </c>
      <c r="AR123" s="397"/>
      <c r="AS123" s="397"/>
      <c r="AT123" s="398"/>
      <c r="AU123" s="193">
        <f>SUM(AU118:AX121)</f>
        <v>0</v>
      </c>
      <c r="AV123" s="194"/>
      <c r="AW123" s="194"/>
      <c r="AX123" s="195"/>
      <c r="AY123" s="396" t="s">
        <v>599</v>
      </c>
      <c r="AZ123" s="397"/>
      <c r="BA123" s="397"/>
      <c r="BB123" s="398"/>
      <c r="BC123" s="193">
        <f>SUM(BC118:BF121)</f>
        <v>0</v>
      </c>
      <c r="BD123" s="194"/>
      <c r="BE123" s="194"/>
      <c r="BF123" s="195"/>
      <c r="BG123" s="181" t="str">
        <f t="shared" si="1"/>
        <v>n.é.</v>
      </c>
      <c r="BH123" s="182"/>
    </row>
    <row r="124" spans="1:60" s="2" customFormat="1" ht="20.100000000000001" hidden="1" customHeight="1" x14ac:dyDescent="0.2">
      <c r="A124" s="227" t="s">
        <v>501</v>
      </c>
      <c r="B124" s="221"/>
      <c r="C124" s="175" t="s">
        <v>378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7"/>
      <c r="AC124" s="178" t="s">
        <v>379</v>
      </c>
      <c r="AD124" s="179"/>
      <c r="AE124" s="403"/>
      <c r="AF124" s="404"/>
      <c r="AG124" s="404"/>
      <c r="AH124" s="405"/>
      <c r="AI124" s="403"/>
      <c r="AJ124" s="404"/>
      <c r="AK124" s="404"/>
      <c r="AL124" s="405"/>
      <c r="AM124" s="403"/>
      <c r="AN124" s="404"/>
      <c r="AO124" s="404"/>
      <c r="AP124" s="405"/>
      <c r="AQ124" s="406" t="s">
        <v>599</v>
      </c>
      <c r="AR124" s="407"/>
      <c r="AS124" s="407"/>
      <c r="AT124" s="408"/>
      <c r="AU124" s="403"/>
      <c r="AV124" s="404"/>
      <c r="AW124" s="404"/>
      <c r="AX124" s="405"/>
      <c r="AY124" s="406" t="s">
        <v>599</v>
      </c>
      <c r="AZ124" s="407"/>
      <c r="BA124" s="407"/>
      <c r="BB124" s="408"/>
      <c r="BC124" s="403"/>
      <c r="BD124" s="404"/>
      <c r="BE124" s="404"/>
      <c r="BF124" s="405"/>
      <c r="BG124" s="164" t="str">
        <f>IF(AI124&gt;0,BC124/AI124,"n.é.")</f>
        <v>n.é.</v>
      </c>
      <c r="BH124" s="165"/>
    </row>
    <row r="125" spans="1:60" ht="20.100000000000001" hidden="1" customHeight="1" x14ac:dyDescent="0.2">
      <c r="A125" s="227" t="s">
        <v>502</v>
      </c>
      <c r="B125" s="221"/>
      <c r="C125" s="175" t="s">
        <v>645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7"/>
      <c r="AC125" s="178" t="s">
        <v>643</v>
      </c>
      <c r="AD125" s="179"/>
      <c r="AE125" s="403"/>
      <c r="AF125" s="404"/>
      <c r="AG125" s="404"/>
      <c r="AH125" s="405"/>
      <c r="AI125" s="403"/>
      <c r="AJ125" s="404"/>
      <c r="AK125" s="404"/>
      <c r="AL125" s="405"/>
      <c r="AM125" s="403"/>
      <c r="AN125" s="404"/>
      <c r="AO125" s="404"/>
      <c r="AP125" s="405"/>
      <c r="AQ125" s="406" t="s">
        <v>599</v>
      </c>
      <c r="AR125" s="407"/>
      <c r="AS125" s="407"/>
      <c r="AT125" s="408"/>
      <c r="AU125" s="403"/>
      <c r="AV125" s="404"/>
      <c r="AW125" s="404"/>
      <c r="AX125" s="405"/>
      <c r="AY125" s="406" t="s">
        <v>599</v>
      </c>
      <c r="AZ125" s="407"/>
      <c r="BA125" s="407"/>
      <c r="BB125" s="408"/>
      <c r="BC125" s="403"/>
      <c r="BD125" s="404"/>
      <c r="BE125" s="404"/>
      <c r="BF125" s="405"/>
      <c r="BG125" s="164" t="str">
        <f t="shared" si="1"/>
        <v>n.é.</v>
      </c>
      <c r="BH125" s="165"/>
    </row>
    <row r="126" spans="1:60" s="2" customFormat="1" ht="20.100000000000001" customHeight="1" x14ac:dyDescent="0.2">
      <c r="A126" s="242" t="s">
        <v>503</v>
      </c>
      <c r="B126" s="243"/>
      <c r="C126" s="168" t="s">
        <v>644</v>
      </c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70"/>
      <c r="AC126" s="171" t="s">
        <v>380</v>
      </c>
      <c r="AD126" s="172"/>
      <c r="AE126" s="199">
        <f>AE117+AE123+AE125</f>
        <v>147167272</v>
      </c>
      <c r="AF126" s="200"/>
      <c r="AG126" s="200"/>
      <c r="AH126" s="201"/>
      <c r="AI126" s="433">
        <f>AI117+AI123+AI125</f>
        <v>147118222</v>
      </c>
      <c r="AJ126" s="434"/>
      <c r="AK126" s="434"/>
      <c r="AL126" s="435"/>
      <c r="AM126" s="199">
        <f>AM117+AM123+AM125</f>
        <v>0</v>
      </c>
      <c r="AN126" s="200"/>
      <c r="AO126" s="200"/>
      <c r="AP126" s="201"/>
      <c r="AQ126" s="450" t="s">
        <v>599</v>
      </c>
      <c r="AR126" s="451"/>
      <c r="AS126" s="451"/>
      <c r="AT126" s="452"/>
      <c r="AU126" s="199">
        <f>AU117+AU123+AU125</f>
        <v>0</v>
      </c>
      <c r="AV126" s="200"/>
      <c r="AW126" s="200"/>
      <c r="AX126" s="201"/>
      <c r="AY126" s="450" t="s">
        <v>599</v>
      </c>
      <c r="AZ126" s="451"/>
      <c r="BA126" s="451"/>
      <c r="BB126" s="452"/>
      <c r="BC126" s="199">
        <f>BC117+BC123+BC125</f>
        <v>0</v>
      </c>
      <c r="BD126" s="200"/>
      <c r="BE126" s="200"/>
      <c r="BF126" s="201"/>
      <c r="BG126" s="159">
        <f t="shared" si="1"/>
        <v>0</v>
      </c>
      <c r="BH126" s="160"/>
    </row>
    <row r="127" spans="1:60" s="2" customFormat="1" ht="20.100000000000001" customHeight="1" x14ac:dyDescent="0.2">
      <c r="A127" s="151" t="s">
        <v>504</v>
      </c>
      <c r="B127" s="152"/>
      <c r="C127" s="52" t="s">
        <v>642</v>
      </c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4"/>
      <c r="AC127" s="4"/>
      <c r="AD127" s="5"/>
      <c r="AE127" s="231">
        <f>AE96+AE126</f>
        <v>319314041</v>
      </c>
      <c r="AF127" s="232"/>
      <c r="AG127" s="232"/>
      <c r="AH127" s="233"/>
      <c r="AI127" s="445">
        <f>AI96+AI126</f>
        <v>392734927</v>
      </c>
      <c r="AJ127" s="446"/>
      <c r="AK127" s="446"/>
      <c r="AL127" s="447"/>
      <c r="AM127" s="231">
        <f>AM96+AM126</f>
        <v>0</v>
      </c>
      <c r="AN127" s="232"/>
      <c r="AO127" s="232"/>
      <c r="AP127" s="233"/>
      <c r="AQ127" s="442" t="s">
        <v>599</v>
      </c>
      <c r="AR127" s="443"/>
      <c r="AS127" s="443"/>
      <c r="AT127" s="444"/>
      <c r="AU127" s="231">
        <f>AU96+AU126</f>
        <v>0</v>
      </c>
      <c r="AV127" s="232"/>
      <c r="AW127" s="232"/>
      <c r="AX127" s="233"/>
      <c r="AY127" s="442" t="s">
        <v>599</v>
      </c>
      <c r="AZ127" s="443"/>
      <c r="BA127" s="443"/>
      <c r="BB127" s="444"/>
      <c r="BC127" s="231">
        <f>BC96+BC126</f>
        <v>0</v>
      </c>
      <c r="BD127" s="232"/>
      <c r="BE127" s="232"/>
      <c r="BF127" s="233"/>
      <c r="BG127" s="448">
        <f t="shared" si="1"/>
        <v>0</v>
      </c>
      <c r="BH127" s="449"/>
    </row>
    <row r="128" spans="1:60" ht="18" customHeight="1" x14ac:dyDescent="0.2">
      <c r="A128" s="227" t="s">
        <v>505</v>
      </c>
      <c r="B128" s="221"/>
      <c r="C128" s="214" t="s">
        <v>20</v>
      </c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6"/>
      <c r="AC128" s="237" t="s">
        <v>51</v>
      </c>
      <c r="AD128" s="238"/>
      <c r="AE128" s="403">
        <f>15095990+3840000</f>
        <v>18935990</v>
      </c>
      <c r="AF128" s="400"/>
      <c r="AG128" s="400"/>
      <c r="AH128" s="401"/>
      <c r="AI128" s="438">
        <f>3840000+15095990-109098+1350000</f>
        <v>20176892</v>
      </c>
      <c r="AJ128" s="436"/>
      <c r="AK128" s="436"/>
      <c r="AL128" s="437"/>
      <c r="AM128" s="399"/>
      <c r="AN128" s="400"/>
      <c r="AO128" s="400"/>
      <c r="AP128" s="401"/>
      <c r="AQ128" s="399"/>
      <c r="AR128" s="400"/>
      <c r="AS128" s="400"/>
      <c r="AT128" s="401"/>
      <c r="AU128" s="399"/>
      <c r="AV128" s="400"/>
      <c r="AW128" s="400"/>
      <c r="AX128" s="401"/>
      <c r="AY128" s="399"/>
      <c r="AZ128" s="400"/>
      <c r="BA128" s="400"/>
      <c r="BB128" s="401"/>
      <c r="BC128" s="399"/>
      <c r="BD128" s="400"/>
      <c r="BE128" s="400"/>
      <c r="BF128" s="401"/>
      <c r="BG128" s="409">
        <f t="shared" si="1"/>
        <v>0</v>
      </c>
      <c r="BH128" s="410"/>
    </row>
    <row r="129" spans="1:60" ht="26.25" hidden="1" customHeight="1" x14ac:dyDescent="0.2">
      <c r="A129" s="227" t="s">
        <v>506</v>
      </c>
      <c r="B129" s="221"/>
      <c r="C129" s="214" t="s">
        <v>47</v>
      </c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6"/>
      <c r="AC129" s="206" t="s">
        <v>50</v>
      </c>
      <c r="AD129" s="207"/>
      <c r="AE129" s="399">
        <v>0</v>
      </c>
      <c r="AF129" s="400"/>
      <c r="AG129" s="400"/>
      <c r="AH129" s="401"/>
      <c r="AI129" s="399"/>
      <c r="AJ129" s="400"/>
      <c r="AK129" s="400"/>
      <c r="AL129" s="401"/>
      <c r="AM129" s="399"/>
      <c r="AN129" s="400"/>
      <c r="AO129" s="400"/>
      <c r="AP129" s="401"/>
      <c r="AQ129" s="399"/>
      <c r="AR129" s="400"/>
      <c r="AS129" s="400"/>
      <c r="AT129" s="401"/>
      <c r="AU129" s="399"/>
      <c r="AV129" s="400"/>
      <c r="AW129" s="400"/>
      <c r="AX129" s="401"/>
      <c r="AY129" s="399"/>
      <c r="AZ129" s="400"/>
      <c r="BA129" s="400"/>
      <c r="BB129" s="401"/>
      <c r="BC129" s="399"/>
      <c r="BD129" s="400"/>
      <c r="BE129" s="400"/>
      <c r="BF129" s="401"/>
      <c r="BG129" s="409" t="str">
        <f t="shared" si="1"/>
        <v>n.é.</v>
      </c>
      <c r="BH129" s="410"/>
    </row>
    <row r="130" spans="1:60" ht="20.100000000000001" hidden="1" customHeight="1" x14ac:dyDescent="0.2">
      <c r="A130" s="227" t="s">
        <v>507</v>
      </c>
      <c r="B130" s="221"/>
      <c r="C130" s="214" t="s">
        <v>46</v>
      </c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6"/>
      <c r="AC130" s="206" t="s">
        <v>49</v>
      </c>
      <c r="AD130" s="207"/>
      <c r="AE130" s="399">
        <v>0</v>
      </c>
      <c r="AF130" s="400"/>
      <c r="AG130" s="400"/>
      <c r="AH130" s="401"/>
      <c r="AI130" s="399"/>
      <c r="AJ130" s="400"/>
      <c r="AK130" s="400"/>
      <c r="AL130" s="401"/>
      <c r="AM130" s="399"/>
      <c r="AN130" s="400"/>
      <c r="AO130" s="400"/>
      <c r="AP130" s="401"/>
      <c r="AQ130" s="399"/>
      <c r="AR130" s="400"/>
      <c r="AS130" s="400"/>
      <c r="AT130" s="401"/>
      <c r="AU130" s="399"/>
      <c r="AV130" s="400"/>
      <c r="AW130" s="400"/>
      <c r="AX130" s="401"/>
      <c r="AY130" s="399"/>
      <c r="AZ130" s="400"/>
      <c r="BA130" s="400"/>
      <c r="BB130" s="401"/>
      <c r="BC130" s="399"/>
      <c r="BD130" s="400"/>
      <c r="BE130" s="400"/>
      <c r="BF130" s="401"/>
      <c r="BG130" s="409" t="str">
        <f t="shared" si="1"/>
        <v>n.é.</v>
      </c>
      <c r="BH130" s="410"/>
    </row>
    <row r="131" spans="1:60" ht="20.100000000000001" hidden="1" customHeight="1" x14ac:dyDescent="0.2">
      <c r="A131" s="227" t="s">
        <v>508</v>
      </c>
      <c r="B131" s="221"/>
      <c r="C131" s="217" t="s">
        <v>19</v>
      </c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9"/>
      <c r="AC131" s="206" t="s">
        <v>48</v>
      </c>
      <c r="AD131" s="207"/>
      <c r="AE131" s="399"/>
      <c r="AF131" s="400"/>
      <c r="AG131" s="400"/>
      <c r="AH131" s="401"/>
      <c r="AI131" s="399"/>
      <c r="AJ131" s="400"/>
      <c r="AK131" s="400"/>
      <c r="AL131" s="401"/>
      <c r="AM131" s="399"/>
      <c r="AN131" s="400"/>
      <c r="AO131" s="400"/>
      <c r="AP131" s="401"/>
      <c r="AQ131" s="399"/>
      <c r="AR131" s="400"/>
      <c r="AS131" s="400"/>
      <c r="AT131" s="401"/>
      <c r="AU131" s="399"/>
      <c r="AV131" s="400"/>
      <c r="AW131" s="400"/>
      <c r="AX131" s="401"/>
      <c r="AY131" s="399"/>
      <c r="AZ131" s="400"/>
      <c r="BA131" s="400"/>
      <c r="BB131" s="401"/>
      <c r="BC131" s="399"/>
      <c r="BD131" s="400"/>
      <c r="BE131" s="400"/>
      <c r="BF131" s="401"/>
      <c r="BG131" s="409" t="str">
        <f t="shared" si="1"/>
        <v>n.é.</v>
      </c>
      <c r="BH131" s="410"/>
    </row>
    <row r="132" spans="1:60" ht="20.100000000000001" hidden="1" customHeight="1" x14ac:dyDescent="0.2">
      <c r="A132" s="227" t="s">
        <v>509</v>
      </c>
      <c r="B132" s="221"/>
      <c r="C132" s="217" t="s">
        <v>16</v>
      </c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9"/>
      <c r="AC132" s="206" t="s">
        <v>45</v>
      </c>
      <c r="AD132" s="207"/>
      <c r="AE132" s="399"/>
      <c r="AF132" s="400"/>
      <c r="AG132" s="400"/>
      <c r="AH132" s="401"/>
      <c r="AI132" s="399"/>
      <c r="AJ132" s="400"/>
      <c r="AK132" s="400"/>
      <c r="AL132" s="401"/>
      <c r="AM132" s="399"/>
      <c r="AN132" s="400"/>
      <c r="AO132" s="400"/>
      <c r="AP132" s="401"/>
      <c r="AQ132" s="399"/>
      <c r="AR132" s="400"/>
      <c r="AS132" s="400"/>
      <c r="AT132" s="401"/>
      <c r="AU132" s="399"/>
      <c r="AV132" s="400"/>
      <c r="AW132" s="400"/>
      <c r="AX132" s="401"/>
      <c r="AY132" s="399"/>
      <c r="AZ132" s="400"/>
      <c r="BA132" s="400"/>
      <c r="BB132" s="401"/>
      <c r="BC132" s="399"/>
      <c r="BD132" s="400"/>
      <c r="BE132" s="400"/>
      <c r="BF132" s="401"/>
      <c r="BG132" s="409" t="str">
        <f t="shared" si="1"/>
        <v>n.é.</v>
      </c>
      <c r="BH132" s="410"/>
    </row>
    <row r="133" spans="1:60" ht="20.100000000000001" hidden="1" customHeight="1" x14ac:dyDescent="0.2">
      <c r="A133" s="227" t="s">
        <v>510</v>
      </c>
      <c r="B133" s="221"/>
      <c r="C133" s="217" t="s">
        <v>17</v>
      </c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9"/>
      <c r="AC133" s="206" t="s">
        <v>44</v>
      </c>
      <c r="AD133" s="207"/>
      <c r="AE133" s="399"/>
      <c r="AF133" s="400"/>
      <c r="AG133" s="400"/>
      <c r="AH133" s="401"/>
      <c r="AI133" s="399"/>
      <c r="AJ133" s="400"/>
      <c r="AK133" s="400"/>
      <c r="AL133" s="401"/>
      <c r="AM133" s="399"/>
      <c r="AN133" s="400"/>
      <c r="AO133" s="400"/>
      <c r="AP133" s="401"/>
      <c r="AQ133" s="399"/>
      <c r="AR133" s="400"/>
      <c r="AS133" s="400"/>
      <c r="AT133" s="401"/>
      <c r="AU133" s="399"/>
      <c r="AV133" s="400"/>
      <c r="AW133" s="400"/>
      <c r="AX133" s="401"/>
      <c r="AY133" s="399"/>
      <c r="AZ133" s="400"/>
      <c r="BA133" s="400"/>
      <c r="BB133" s="401"/>
      <c r="BC133" s="399"/>
      <c r="BD133" s="400"/>
      <c r="BE133" s="400"/>
      <c r="BF133" s="401"/>
      <c r="BG133" s="409" t="str">
        <f t="shared" si="1"/>
        <v>n.é.</v>
      </c>
      <c r="BH133" s="410"/>
    </row>
    <row r="134" spans="1:60" ht="20.100000000000001" hidden="1" customHeight="1" x14ac:dyDescent="0.2">
      <c r="A134" s="227" t="s">
        <v>511</v>
      </c>
      <c r="B134" s="221"/>
      <c r="C134" s="217" t="s">
        <v>21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9"/>
      <c r="AC134" s="206" t="s">
        <v>43</v>
      </c>
      <c r="AD134" s="207"/>
      <c r="AE134" s="403">
        <v>0</v>
      </c>
      <c r="AF134" s="404"/>
      <c r="AG134" s="404"/>
      <c r="AH134" s="405"/>
      <c r="AI134" s="399"/>
      <c r="AJ134" s="400"/>
      <c r="AK134" s="400"/>
      <c r="AL134" s="401"/>
      <c r="AM134" s="399"/>
      <c r="AN134" s="400"/>
      <c r="AO134" s="400"/>
      <c r="AP134" s="401"/>
      <c r="AQ134" s="399"/>
      <c r="AR134" s="400"/>
      <c r="AS134" s="400"/>
      <c r="AT134" s="401"/>
      <c r="AU134" s="399"/>
      <c r="AV134" s="400"/>
      <c r="AW134" s="400"/>
      <c r="AX134" s="401"/>
      <c r="AY134" s="399"/>
      <c r="AZ134" s="400"/>
      <c r="BA134" s="400"/>
      <c r="BB134" s="401"/>
      <c r="BC134" s="399"/>
      <c r="BD134" s="400"/>
      <c r="BE134" s="400"/>
      <c r="BF134" s="401"/>
      <c r="BG134" s="409" t="str">
        <f t="shared" si="1"/>
        <v>n.é.</v>
      </c>
      <c r="BH134" s="410"/>
    </row>
    <row r="135" spans="1:60" ht="12" hidden="1" customHeight="1" x14ac:dyDescent="0.2">
      <c r="A135" s="227" t="s">
        <v>512</v>
      </c>
      <c r="B135" s="221"/>
      <c r="C135" s="217" t="s">
        <v>41</v>
      </c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9"/>
      <c r="AC135" s="206" t="s">
        <v>42</v>
      </c>
      <c r="AD135" s="207"/>
      <c r="AE135" s="399">
        <v>0</v>
      </c>
      <c r="AF135" s="400"/>
      <c r="AG135" s="400"/>
      <c r="AH135" s="401"/>
      <c r="AI135" s="399"/>
      <c r="AJ135" s="400"/>
      <c r="AK135" s="400"/>
      <c r="AL135" s="401"/>
      <c r="AM135" s="399"/>
      <c r="AN135" s="400"/>
      <c r="AO135" s="400"/>
      <c r="AP135" s="401"/>
      <c r="AQ135" s="399"/>
      <c r="AR135" s="400"/>
      <c r="AS135" s="400"/>
      <c r="AT135" s="401"/>
      <c r="AU135" s="399"/>
      <c r="AV135" s="400"/>
      <c r="AW135" s="400"/>
      <c r="AX135" s="401"/>
      <c r="AY135" s="399"/>
      <c r="AZ135" s="400"/>
      <c r="BA135" s="400"/>
      <c r="BB135" s="401"/>
      <c r="BC135" s="399"/>
      <c r="BD135" s="400"/>
      <c r="BE135" s="400"/>
      <c r="BF135" s="401"/>
      <c r="BG135" s="409" t="str">
        <f t="shared" si="1"/>
        <v>n.é.</v>
      </c>
      <c r="BH135" s="410"/>
    </row>
    <row r="136" spans="1:60" ht="15" customHeight="1" x14ac:dyDescent="0.2">
      <c r="A136" s="227" t="s">
        <v>513</v>
      </c>
      <c r="B136" s="221"/>
      <c r="C136" s="175" t="s">
        <v>18</v>
      </c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7"/>
      <c r="AC136" s="206" t="s">
        <v>40</v>
      </c>
      <c r="AD136" s="207"/>
      <c r="AE136" s="399"/>
      <c r="AF136" s="400"/>
      <c r="AG136" s="400"/>
      <c r="AH136" s="401"/>
      <c r="AI136" s="399">
        <v>200000</v>
      </c>
      <c r="AJ136" s="400"/>
      <c r="AK136" s="400"/>
      <c r="AL136" s="401"/>
      <c r="AM136" s="399"/>
      <c r="AN136" s="400"/>
      <c r="AO136" s="400"/>
      <c r="AP136" s="401"/>
      <c r="AQ136" s="438"/>
      <c r="AR136" s="436"/>
      <c r="AS136" s="436"/>
      <c r="AT136" s="437"/>
      <c r="AU136" s="399"/>
      <c r="AV136" s="400"/>
      <c r="AW136" s="400"/>
      <c r="AX136" s="401"/>
      <c r="AY136" s="399"/>
      <c r="AZ136" s="400"/>
      <c r="BA136" s="400"/>
      <c r="BB136" s="401"/>
      <c r="BC136" s="399"/>
      <c r="BD136" s="400"/>
      <c r="BE136" s="400"/>
      <c r="BF136" s="401"/>
      <c r="BG136" s="409">
        <f t="shared" si="1"/>
        <v>0</v>
      </c>
      <c r="BH136" s="410"/>
    </row>
    <row r="137" spans="1:60" ht="15.75" customHeight="1" x14ac:dyDescent="0.2">
      <c r="A137" s="227" t="s">
        <v>514</v>
      </c>
      <c r="B137" s="221"/>
      <c r="C137" s="175" t="s">
        <v>37</v>
      </c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7"/>
      <c r="AC137" s="206" t="s">
        <v>39</v>
      </c>
      <c r="AD137" s="207"/>
      <c r="AE137" s="399">
        <v>48000</v>
      </c>
      <c r="AF137" s="400"/>
      <c r="AG137" s="400"/>
      <c r="AH137" s="401"/>
      <c r="AI137" s="399">
        <v>48000</v>
      </c>
      <c r="AJ137" s="400"/>
      <c r="AK137" s="400"/>
      <c r="AL137" s="401"/>
      <c r="AM137" s="399"/>
      <c r="AN137" s="400"/>
      <c r="AO137" s="400"/>
      <c r="AP137" s="401"/>
      <c r="AQ137" s="399"/>
      <c r="AR137" s="400"/>
      <c r="AS137" s="400"/>
      <c r="AT137" s="401"/>
      <c r="AU137" s="399"/>
      <c r="AV137" s="400"/>
      <c r="AW137" s="400"/>
      <c r="AX137" s="401"/>
      <c r="AY137" s="399"/>
      <c r="AZ137" s="400"/>
      <c r="BA137" s="400"/>
      <c r="BB137" s="401"/>
      <c r="BC137" s="399"/>
      <c r="BD137" s="400"/>
      <c r="BE137" s="400"/>
      <c r="BF137" s="401"/>
      <c r="BG137" s="409">
        <f t="shared" si="1"/>
        <v>0</v>
      </c>
      <c r="BH137" s="410"/>
    </row>
    <row r="138" spans="1:60" ht="21" hidden="1" customHeight="1" x14ac:dyDescent="0.2">
      <c r="A138" s="227" t="s">
        <v>515</v>
      </c>
      <c r="B138" s="221"/>
      <c r="C138" s="175" t="s">
        <v>36</v>
      </c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7"/>
      <c r="AC138" s="206" t="s">
        <v>38</v>
      </c>
      <c r="AD138" s="207"/>
      <c r="AE138" s="399">
        <v>0</v>
      </c>
      <c r="AF138" s="400"/>
      <c r="AG138" s="400"/>
      <c r="AH138" s="401"/>
      <c r="AI138" s="399"/>
      <c r="AJ138" s="400"/>
      <c r="AK138" s="400"/>
      <c r="AL138" s="401"/>
      <c r="AM138" s="399"/>
      <c r="AN138" s="400"/>
      <c r="AO138" s="400"/>
      <c r="AP138" s="401"/>
      <c r="AQ138" s="399"/>
      <c r="AR138" s="400"/>
      <c r="AS138" s="400"/>
      <c r="AT138" s="401"/>
      <c r="AU138" s="399"/>
      <c r="AV138" s="400"/>
      <c r="AW138" s="400"/>
      <c r="AX138" s="401"/>
      <c r="AY138" s="399"/>
      <c r="AZ138" s="400"/>
      <c r="BA138" s="400"/>
      <c r="BB138" s="401"/>
      <c r="BC138" s="399"/>
      <c r="BD138" s="400"/>
      <c r="BE138" s="400"/>
      <c r="BF138" s="401"/>
      <c r="BG138" s="409" t="str">
        <f t="shared" si="1"/>
        <v>n.é.</v>
      </c>
      <c r="BH138" s="410"/>
    </row>
    <row r="139" spans="1:60" ht="19.5" hidden="1" customHeight="1" x14ac:dyDescent="0.2">
      <c r="A139" s="227" t="s">
        <v>516</v>
      </c>
      <c r="B139" s="221"/>
      <c r="C139" s="175" t="s">
        <v>35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7"/>
      <c r="AC139" s="206" t="s">
        <v>34</v>
      </c>
      <c r="AD139" s="207"/>
      <c r="AE139" s="399">
        <v>0</v>
      </c>
      <c r="AF139" s="400"/>
      <c r="AG139" s="400"/>
      <c r="AH139" s="401"/>
      <c r="AI139" s="399"/>
      <c r="AJ139" s="400"/>
      <c r="AK139" s="400"/>
      <c r="AL139" s="401"/>
      <c r="AM139" s="399"/>
      <c r="AN139" s="400"/>
      <c r="AO139" s="400"/>
      <c r="AP139" s="401"/>
      <c r="AQ139" s="399"/>
      <c r="AR139" s="400"/>
      <c r="AS139" s="400"/>
      <c r="AT139" s="401"/>
      <c r="AU139" s="399"/>
      <c r="AV139" s="400"/>
      <c r="AW139" s="400"/>
      <c r="AX139" s="401"/>
      <c r="AY139" s="399"/>
      <c r="AZ139" s="400"/>
      <c r="BA139" s="400"/>
      <c r="BB139" s="401"/>
      <c r="BC139" s="399"/>
      <c r="BD139" s="400"/>
      <c r="BE139" s="400"/>
      <c r="BF139" s="401"/>
      <c r="BG139" s="409" t="str">
        <f t="shared" si="1"/>
        <v>n.é.</v>
      </c>
      <c r="BH139" s="410"/>
    </row>
    <row r="140" spans="1:60" ht="17.25" customHeight="1" x14ac:dyDescent="0.2">
      <c r="A140" s="227" t="s">
        <v>517</v>
      </c>
      <c r="B140" s="221"/>
      <c r="C140" s="175" t="s">
        <v>25</v>
      </c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7"/>
      <c r="AC140" s="206" t="s">
        <v>33</v>
      </c>
      <c r="AD140" s="207"/>
      <c r="AE140" s="399"/>
      <c r="AF140" s="400"/>
      <c r="AG140" s="400"/>
      <c r="AH140" s="401"/>
      <c r="AI140" s="399">
        <v>109098</v>
      </c>
      <c r="AJ140" s="400"/>
      <c r="AK140" s="400"/>
      <c r="AL140" s="401"/>
      <c r="AM140" s="399"/>
      <c r="AN140" s="400"/>
      <c r="AO140" s="400"/>
      <c r="AP140" s="401"/>
      <c r="AQ140" s="399"/>
      <c r="AR140" s="400"/>
      <c r="AS140" s="400"/>
      <c r="AT140" s="401"/>
      <c r="AU140" s="399"/>
      <c r="AV140" s="400"/>
      <c r="AW140" s="400"/>
      <c r="AX140" s="401"/>
      <c r="AY140" s="399"/>
      <c r="AZ140" s="400"/>
      <c r="BA140" s="400"/>
      <c r="BB140" s="401"/>
      <c r="BC140" s="399"/>
      <c r="BD140" s="400"/>
      <c r="BE140" s="400"/>
      <c r="BF140" s="401"/>
      <c r="BG140" s="409">
        <f t="shared" si="1"/>
        <v>0</v>
      </c>
      <c r="BH140" s="410"/>
    </row>
    <row r="141" spans="1:60" ht="15.75" customHeight="1" x14ac:dyDescent="0.2">
      <c r="A141" s="226" t="s">
        <v>518</v>
      </c>
      <c r="B141" s="222"/>
      <c r="C141" s="228" t="s">
        <v>781</v>
      </c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30"/>
      <c r="AC141" s="204" t="s">
        <v>27</v>
      </c>
      <c r="AD141" s="205"/>
      <c r="AE141" s="193">
        <f>SUM(AE128:AH140)</f>
        <v>18983990</v>
      </c>
      <c r="AF141" s="194"/>
      <c r="AG141" s="194"/>
      <c r="AH141" s="195"/>
      <c r="AI141" s="193">
        <f>SUM(AI128:AL140)</f>
        <v>20533990</v>
      </c>
      <c r="AJ141" s="194"/>
      <c r="AK141" s="194"/>
      <c r="AL141" s="195"/>
      <c r="AM141" s="193">
        <f>SUM(AM128:AP140)</f>
        <v>0</v>
      </c>
      <c r="AN141" s="194"/>
      <c r="AO141" s="194"/>
      <c r="AP141" s="195"/>
      <c r="AQ141" s="193">
        <f>SUM(AQ128:AT140)</f>
        <v>0</v>
      </c>
      <c r="AR141" s="194"/>
      <c r="AS141" s="194"/>
      <c r="AT141" s="195"/>
      <c r="AU141" s="193">
        <f>SUM(AU128:AX140)</f>
        <v>0</v>
      </c>
      <c r="AV141" s="194"/>
      <c r="AW141" s="194"/>
      <c r="AX141" s="195"/>
      <c r="AY141" s="193">
        <f>SUM(AY128:BB140)</f>
        <v>0</v>
      </c>
      <c r="AZ141" s="194"/>
      <c r="BA141" s="194"/>
      <c r="BB141" s="195"/>
      <c r="BC141" s="193">
        <f>SUM(BC128:BF140)</f>
        <v>0</v>
      </c>
      <c r="BD141" s="194"/>
      <c r="BE141" s="194"/>
      <c r="BF141" s="195"/>
      <c r="BG141" s="181">
        <f t="shared" si="1"/>
        <v>0</v>
      </c>
      <c r="BH141" s="182"/>
    </row>
    <row r="142" spans="1:60" ht="16.5" customHeight="1" x14ac:dyDescent="0.2">
      <c r="A142" s="227" t="s">
        <v>519</v>
      </c>
      <c r="B142" s="221"/>
      <c r="C142" s="175" t="s">
        <v>22</v>
      </c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7"/>
      <c r="AC142" s="206" t="s">
        <v>28</v>
      </c>
      <c r="AD142" s="207"/>
      <c r="AE142" s="403">
        <v>9093235</v>
      </c>
      <c r="AF142" s="400"/>
      <c r="AG142" s="400"/>
      <c r="AH142" s="401"/>
      <c r="AI142" s="403">
        <v>9093235</v>
      </c>
      <c r="AJ142" s="400"/>
      <c r="AK142" s="400"/>
      <c r="AL142" s="401"/>
      <c r="AM142" s="399"/>
      <c r="AN142" s="400"/>
      <c r="AO142" s="400"/>
      <c r="AP142" s="401"/>
      <c r="AQ142" s="399"/>
      <c r="AR142" s="400"/>
      <c r="AS142" s="400"/>
      <c r="AT142" s="401"/>
      <c r="AU142" s="399"/>
      <c r="AV142" s="400"/>
      <c r="AW142" s="400"/>
      <c r="AX142" s="401"/>
      <c r="AY142" s="399"/>
      <c r="AZ142" s="400"/>
      <c r="BA142" s="400"/>
      <c r="BB142" s="401"/>
      <c r="BC142" s="399"/>
      <c r="BD142" s="400"/>
      <c r="BE142" s="400"/>
      <c r="BF142" s="401"/>
      <c r="BG142" s="409">
        <f t="shared" si="1"/>
        <v>0</v>
      </c>
      <c r="BH142" s="410"/>
    </row>
    <row r="143" spans="1:60" ht="18" customHeight="1" x14ac:dyDescent="0.2">
      <c r="A143" s="227" t="s">
        <v>520</v>
      </c>
      <c r="B143" s="221"/>
      <c r="C143" s="175" t="s">
        <v>426</v>
      </c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7"/>
      <c r="AC143" s="206" t="s">
        <v>29</v>
      </c>
      <c r="AD143" s="207"/>
      <c r="AE143" s="399">
        <v>1464000</v>
      </c>
      <c r="AF143" s="400"/>
      <c r="AG143" s="400"/>
      <c r="AH143" s="401"/>
      <c r="AI143" s="399">
        <v>1464000</v>
      </c>
      <c r="AJ143" s="400"/>
      <c r="AK143" s="400"/>
      <c r="AL143" s="401"/>
      <c r="AM143" s="399"/>
      <c r="AN143" s="400"/>
      <c r="AO143" s="400"/>
      <c r="AP143" s="401"/>
      <c r="AQ143" s="399"/>
      <c r="AR143" s="400"/>
      <c r="AS143" s="400"/>
      <c r="AT143" s="401"/>
      <c r="AU143" s="399"/>
      <c r="AV143" s="400"/>
      <c r="AW143" s="400"/>
      <c r="AX143" s="401"/>
      <c r="AY143" s="399"/>
      <c r="AZ143" s="400"/>
      <c r="BA143" s="400"/>
      <c r="BB143" s="401"/>
      <c r="BC143" s="399"/>
      <c r="BD143" s="400"/>
      <c r="BE143" s="400"/>
      <c r="BF143" s="401"/>
      <c r="BG143" s="409">
        <f t="shared" si="1"/>
        <v>0</v>
      </c>
      <c r="BH143" s="410"/>
    </row>
    <row r="144" spans="1:60" ht="15.75" customHeight="1" x14ac:dyDescent="0.2">
      <c r="A144" s="227" t="s">
        <v>521</v>
      </c>
      <c r="B144" s="221"/>
      <c r="C144" s="190" t="s">
        <v>23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2"/>
      <c r="AC144" s="206" t="s">
        <v>30</v>
      </c>
      <c r="AD144" s="207"/>
      <c r="AE144" s="403">
        <v>330000</v>
      </c>
      <c r="AF144" s="400"/>
      <c r="AG144" s="400"/>
      <c r="AH144" s="401"/>
      <c r="AI144" s="399">
        <v>780000</v>
      </c>
      <c r="AJ144" s="400"/>
      <c r="AK144" s="400"/>
      <c r="AL144" s="401"/>
      <c r="AM144" s="399"/>
      <c r="AN144" s="400"/>
      <c r="AO144" s="400"/>
      <c r="AP144" s="401"/>
      <c r="AQ144" s="399"/>
      <c r="AR144" s="400"/>
      <c r="AS144" s="400"/>
      <c r="AT144" s="401"/>
      <c r="AU144" s="399"/>
      <c r="AV144" s="400"/>
      <c r="AW144" s="400"/>
      <c r="AX144" s="401"/>
      <c r="AY144" s="399"/>
      <c r="AZ144" s="400"/>
      <c r="BA144" s="400"/>
      <c r="BB144" s="401"/>
      <c r="BC144" s="399"/>
      <c r="BD144" s="400"/>
      <c r="BE144" s="400"/>
      <c r="BF144" s="401"/>
      <c r="BG144" s="409">
        <f t="shared" si="1"/>
        <v>0</v>
      </c>
      <c r="BH144" s="410"/>
    </row>
    <row r="145" spans="1:60" ht="15.75" customHeight="1" x14ac:dyDescent="0.2">
      <c r="A145" s="226" t="s">
        <v>522</v>
      </c>
      <c r="B145" s="222"/>
      <c r="C145" s="196" t="s">
        <v>782</v>
      </c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8"/>
      <c r="AC145" s="204" t="s">
        <v>31</v>
      </c>
      <c r="AD145" s="205"/>
      <c r="AE145" s="193">
        <f>SUM(AE142:AH144)</f>
        <v>10887235</v>
      </c>
      <c r="AF145" s="194"/>
      <c r="AG145" s="194"/>
      <c r="AH145" s="195"/>
      <c r="AI145" s="193">
        <f>SUM(AI142:AL144)</f>
        <v>11337235</v>
      </c>
      <c r="AJ145" s="194"/>
      <c r="AK145" s="194"/>
      <c r="AL145" s="195"/>
      <c r="AM145" s="193">
        <f>SUM(AM142:AP144)</f>
        <v>0</v>
      </c>
      <c r="AN145" s="194"/>
      <c r="AO145" s="194"/>
      <c r="AP145" s="195"/>
      <c r="AQ145" s="193">
        <f>SUM(AQ142:AT144)</f>
        <v>0</v>
      </c>
      <c r="AR145" s="194"/>
      <c r="AS145" s="194"/>
      <c r="AT145" s="195"/>
      <c r="AU145" s="193">
        <f>SUM(AU142:AX144)</f>
        <v>0</v>
      </c>
      <c r="AV145" s="194"/>
      <c r="AW145" s="194"/>
      <c r="AX145" s="195"/>
      <c r="AY145" s="193">
        <f>SUM(AY142:BB144)</f>
        <v>0</v>
      </c>
      <c r="AZ145" s="194"/>
      <c r="BA145" s="194"/>
      <c r="BB145" s="195"/>
      <c r="BC145" s="193">
        <f>SUM(BC142:BF144)</f>
        <v>0</v>
      </c>
      <c r="BD145" s="194"/>
      <c r="BE145" s="194"/>
      <c r="BF145" s="195"/>
      <c r="BG145" s="181">
        <f t="shared" si="1"/>
        <v>0</v>
      </c>
      <c r="BH145" s="182"/>
    </row>
    <row r="146" spans="1:60" ht="15.75" customHeight="1" x14ac:dyDescent="0.2">
      <c r="A146" s="226" t="s">
        <v>523</v>
      </c>
      <c r="B146" s="222"/>
      <c r="C146" s="228" t="s">
        <v>783</v>
      </c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30"/>
      <c r="AC146" s="204" t="s">
        <v>32</v>
      </c>
      <c r="AD146" s="205"/>
      <c r="AE146" s="193">
        <f>AE141+AE145</f>
        <v>29871225</v>
      </c>
      <c r="AF146" s="194"/>
      <c r="AG146" s="194"/>
      <c r="AH146" s="195"/>
      <c r="AI146" s="193">
        <f>AI141+AI145</f>
        <v>31871225</v>
      </c>
      <c r="AJ146" s="194"/>
      <c r="AK146" s="194"/>
      <c r="AL146" s="195"/>
      <c r="AM146" s="193">
        <f>AM141+AM145</f>
        <v>0</v>
      </c>
      <c r="AN146" s="194"/>
      <c r="AO146" s="194"/>
      <c r="AP146" s="195"/>
      <c r="AQ146" s="193">
        <f>AQ141+AQ145</f>
        <v>0</v>
      </c>
      <c r="AR146" s="194"/>
      <c r="AS146" s="194"/>
      <c r="AT146" s="195"/>
      <c r="AU146" s="193">
        <f>AU141+AU145</f>
        <v>0</v>
      </c>
      <c r="AV146" s="194"/>
      <c r="AW146" s="194"/>
      <c r="AX146" s="195"/>
      <c r="AY146" s="193">
        <f>AY141+AY145</f>
        <v>0</v>
      </c>
      <c r="AZ146" s="194"/>
      <c r="BA146" s="194"/>
      <c r="BB146" s="195"/>
      <c r="BC146" s="193">
        <f>BC141+BC145</f>
        <v>0</v>
      </c>
      <c r="BD146" s="194"/>
      <c r="BE146" s="194"/>
      <c r="BF146" s="195"/>
      <c r="BG146" s="181">
        <f t="shared" si="1"/>
        <v>0</v>
      </c>
      <c r="BH146" s="182"/>
    </row>
    <row r="147" spans="1:60" s="2" customFormat="1" ht="15.75" customHeight="1" x14ac:dyDescent="0.2">
      <c r="A147" s="226" t="s">
        <v>524</v>
      </c>
      <c r="B147" s="222"/>
      <c r="C147" s="196" t="s">
        <v>24</v>
      </c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8"/>
      <c r="AC147" s="204" t="s">
        <v>52</v>
      </c>
      <c r="AD147" s="205"/>
      <c r="AE147" s="193">
        <f>3363178+253850</f>
        <v>3617028</v>
      </c>
      <c r="AF147" s="194"/>
      <c r="AG147" s="194"/>
      <c r="AH147" s="195"/>
      <c r="AI147" s="439">
        <f>253850+175500+3363178</f>
        <v>3792528</v>
      </c>
      <c r="AJ147" s="440"/>
      <c r="AK147" s="440"/>
      <c r="AL147" s="441"/>
      <c r="AM147" s="193">
        <v>0</v>
      </c>
      <c r="AN147" s="194"/>
      <c r="AO147" s="194"/>
      <c r="AP147" s="195"/>
      <c r="AQ147" s="193">
        <v>0</v>
      </c>
      <c r="AR147" s="194"/>
      <c r="AS147" s="194"/>
      <c r="AT147" s="195"/>
      <c r="AU147" s="193">
        <v>0</v>
      </c>
      <c r="AV147" s="194"/>
      <c r="AW147" s="194"/>
      <c r="AX147" s="195"/>
      <c r="AY147" s="193">
        <v>0</v>
      </c>
      <c r="AZ147" s="194"/>
      <c r="BA147" s="194"/>
      <c r="BB147" s="195"/>
      <c r="BC147" s="193">
        <v>0</v>
      </c>
      <c r="BD147" s="194"/>
      <c r="BE147" s="194"/>
      <c r="BF147" s="195"/>
      <c r="BG147" s="181">
        <f t="shared" si="1"/>
        <v>0</v>
      </c>
      <c r="BH147" s="182"/>
    </row>
    <row r="148" spans="1:60" ht="19.5" customHeight="1" x14ac:dyDescent="0.2">
      <c r="A148" s="227" t="s">
        <v>525</v>
      </c>
      <c r="B148" s="221"/>
      <c r="C148" s="175" t="s">
        <v>63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7"/>
      <c r="AC148" s="206" t="s">
        <v>82</v>
      </c>
      <c r="AD148" s="207"/>
      <c r="AE148" s="399">
        <v>110000</v>
      </c>
      <c r="AF148" s="400"/>
      <c r="AG148" s="400"/>
      <c r="AH148" s="401"/>
      <c r="AI148" s="399">
        <v>110000</v>
      </c>
      <c r="AJ148" s="400"/>
      <c r="AK148" s="400"/>
      <c r="AL148" s="401"/>
      <c r="AM148" s="399"/>
      <c r="AN148" s="400"/>
      <c r="AO148" s="400"/>
      <c r="AP148" s="401"/>
      <c r="AQ148" s="399"/>
      <c r="AR148" s="400"/>
      <c r="AS148" s="400"/>
      <c r="AT148" s="401"/>
      <c r="AU148" s="399"/>
      <c r="AV148" s="400"/>
      <c r="AW148" s="400"/>
      <c r="AX148" s="401"/>
      <c r="AY148" s="399"/>
      <c r="AZ148" s="400"/>
      <c r="BA148" s="400"/>
      <c r="BB148" s="401"/>
      <c r="BC148" s="399"/>
      <c r="BD148" s="400"/>
      <c r="BE148" s="400"/>
      <c r="BF148" s="401"/>
      <c r="BG148" s="409">
        <f t="shared" si="1"/>
        <v>0</v>
      </c>
      <c r="BH148" s="410"/>
    </row>
    <row r="149" spans="1:60" ht="19.5" customHeight="1" x14ac:dyDescent="0.2">
      <c r="A149" s="227" t="s">
        <v>526</v>
      </c>
      <c r="B149" s="221"/>
      <c r="C149" s="175" t="s">
        <v>64</v>
      </c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7"/>
      <c r="AC149" s="206" t="s">
        <v>83</v>
      </c>
      <c r="AD149" s="207"/>
      <c r="AE149" s="399">
        <f>2250000+2000000</f>
        <v>4250000</v>
      </c>
      <c r="AF149" s="400"/>
      <c r="AG149" s="400"/>
      <c r="AH149" s="401"/>
      <c r="AI149" s="399">
        <v>4250000</v>
      </c>
      <c r="AJ149" s="400"/>
      <c r="AK149" s="400"/>
      <c r="AL149" s="401"/>
      <c r="AM149" s="399"/>
      <c r="AN149" s="400"/>
      <c r="AO149" s="400"/>
      <c r="AP149" s="401"/>
      <c r="AQ149" s="399"/>
      <c r="AR149" s="400"/>
      <c r="AS149" s="400"/>
      <c r="AT149" s="401"/>
      <c r="AU149" s="399"/>
      <c r="AV149" s="400"/>
      <c r="AW149" s="400"/>
      <c r="AX149" s="401"/>
      <c r="AY149" s="399"/>
      <c r="AZ149" s="400"/>
      <c r="BA149" s="400"/>
      <c r="BB149" s="401"/>
      <c r="BC149" s="399"/>
      <c r="BD149" s="400"/>
      <c r="BE149" s="400"/>
      <c r="BF149" s="401"/>
      <c r="BG149" s="409">
        <f t="shared" ref="BG149:BG197" si="2">IF(AI149&gt;0,BC149/AI149,"n.é.")</f>
        <v>0</v>
      </c>
      <c r="BH149" s="410"/>
    </row>
    <row r="150" spans="1:60" ht="12" hidden="1" customHeight="1" x14ac:dyDescent="0.2">
      <c r="A150" s="227" t="s">
        <v>527</v>
      </c>
      <c r="B150" s="221"/>
      <c r="C150" s="175" t="s">
        <v>65</v>
      </c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7"/>
      <c r="AC150" s="206" t="s">
        <v>84</v>
      </c>
      <c r="AD150" s="207"/>
      <c r="AE150" s="399"/>
      <c r="AF150" s="400"/>
      <c r="AG150" s="400"/>
      <c r="AH150" s="401"/>
      <c r="AI150" s="399"/>
      <c r="AJ150" s="400"/>
      <c r="AK150" s="400"/>
      <c r="AL150" s="401"/>
      <c r="AM150" s="399"/>
      <c r="AN150" s="400"/>
      <c r="AO150" s="400"/>
      <c r="AP150" s="401"/>
      <c r="AQ150" s="399"/>
      <c r="AR150" s="400"/>
      <c r="AS150" s="400"/>
      <c r="AT150" s="401"/>
      <c r="AU150" s="399"/>
      <c r="AV150" s="400"/>
      <c r="AW150" s="400"/>
      <c r="AX150" s="401"/>
      <c r="AY150" s="399"/>
      <c r="AZ150" s="400"/>
      <c r="BA150" s="400"/>
      <c r="BB150" s="401"/>
      <c r="BC150" s="399"/>
      <c r="BD150" s="400"/>
      <c r="BE150" s="400"/>
      <c r="BF150" s="401"/>
      <c r="BG150" s="409" t="str">
        <f t="shared" si="2"/>
        <v>n.é.</v>
      </c>
      <c r="BH150" s="410"/>
    </row>
    <row r="151" spans="1:60" ht="20.100000000000001" customHeight="1" x14ac:dyDescent="0.2">
      <c r="A151" s="226" t="s">
        <v>528</v>
      </c>
      <c r="B151" s="222"/>
      <c r="C151" s="196" t="s">
        <v>784</v>
      </c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8"/>
      <c r="AC151" s="204" t="s">
        <v>92</v>
      </c>
      <c r="AD151" s="205"/>
      <c r="AE151" s="193">
        <f>SUM(AE148:AH150)</f>
        <v>4360000</v>
      </c>
      <c r="AF151" s="194"/>
      <c r="AG151" s="194"/>
      <c r="AH151" s="195"/>
      <c r="AI151" s="193">
        <f>SUM(AI148:AL150)</f>
        <v>4360000</v>
      </c>
      <c r="AJ151" s="194"/>
      <c r="AK151" s="194"/>
      <c r="AL151" s="195"/>
      <c r="AM151" s="193">
        <f>SUM(AM148:AP150)</f>
        <v>0</v>
      </c>
      <c r="AN151" s="194"/>
      <c r="AO151" s="194"/>
      <c r="AP151" s="195"/>
      <c r="AQ151" s="193">
        <f>SUM(AQ148:AT150)</f>
        <v>0</v>
      </c>
      <c r="AR151" s="194"/>
      <c r="AS151" s="194"/>
      <c r="AT151" s="195"/>
      <c r="AU151" s="193">
        <f>SUM(AU148:AX150)</f>
        <v>0</v>
      </c>
      <c r="AV151" s="194"/>
      <c r="AW151" s="194"/>
      <c r="AX151" s="195"/>
      <c r="AY151" s="193">
        <f>SUM(AY148:BB150)</f>
        <v>0</v>
      </c>
      <c r="AZ151" s="194"/>
      <c r="BA151" s="194"/>
      <c r="BB151" s="195"/>
      <c r="BC151" s="193">
        <f>SUM(BC148:BF150)</f>
        <v>0</v>
      </c>
      <c r="BD151" s="194"/>
      <c r="BE151" s="194"/>
      <c r="BF151" s="195"/>
      <c r="BG151" s="181">
        <f t="shared" si="2"/>
        <v>0</v>
      </c>
      <c r="BH151" s="182"/>
    </row>
    <row r="152" spans="1:60" ht="20.100000000000001" customHeight="1" x14ac:dyDescent="0.2">
      <c r="A152" s="227" t="s">
        <v>529</v>
      </c>
      <c r="B152" s="221"/>
      <c r="C152" s="175" t="s">
        <v>66</v>
      </c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7"/>
      <c r="AC152" s="206" t="s">
        <v>85</v>
      </c>
      <c r="AD152" s="207"/>
      <c r="AE152" s="399">
        <v>975000</v>
      </c>
      <c r="AF152" s="400"/>
      <c r="AG152" s="400"/>
      <c r="AH152" s="401"/>
      <c r="AI152" s="417">
        <f>1275000+125000</f>
        <v>1400000</v>
      </c>
      <c r="AJ152" s="436"/>
      <c r="AK152" s="436"/>
      <c r="AL152" s="437"/>
      <c r="AM152" s="399"/>
      <c r="AN152" s="400"/>
      <c r="AO152" s="400"/>
      <c r="AP152" s="401"/>
      <c r="AQ152" s="399"/>
      <c r="AR152" s="400"/>
      <c r="AS152" s="400"/>
      <c r="AT152" s="401"/>
      <c r="AU152" s="399"/>
      <c r="AV152" s="400"/>
      <c r="AW152" s="400"/>
      <c r="AX152" s="401"/>
      <c r="AY152" s="399"/>
      <c r="AZ152" s="400"/>
      <c r="BA152" s="400"/>
      <c r="BB152" s="401"/>
      <c r="BC152" s="399"/>
      <c r="BD152" s="400"/>
      <c r="BE152" s="400"/>
      <c r="BF152" s="401"/>
      <c r="BG152" s="409">
        <f t="shared" si="2"/>
        <v>0</v>
      </c>
      <c r="BH152" s="410"/>
    </row>
    <row r="153" spans="1:60" ht="20.100000000000001" customHeight="1" x14ac:dyDescent="0.2">
      <c r="A153" s="227" t="s">
        <v>530</v>
      </c>
      <c r="B153" s="221"/>
      <c r="C153" s="175" t="s">
        <v>67</v>
      </c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7"/>
      <c r="AC153" s="206" t="s">
        <v>86</v>
      </c>
      <c r="AD153" s="207"/>
      <c r="AE153" s="399">
        <v>380000</v>
      </c>
      <c r="AF153" s="400"/>
      <c r="AG153" s="400"/>
      <c r="AH153" s="401"/>
      <c r="AI153" s="399">
        <v>380000</v>
      </c>
      <c r="AJ153" s="400"/>
      <c r="AK153" s="400"/>
      <c r="AL153" s="401"/>
      <c r="AM153" s="399"/>
      <c r="AN153" s="400"/>
      <c r="AO153" s="400"/>
      <c r="AP153" s="401"/>
      <c r="AQ153" s="399"/>
      <c r="AR153" s="400"/>
      <c r="AS153" s="400"/>
      <c r="AT153" s="401"/>
      <c r="AU153" s="399"/>
      <c r="AV153" s="400"/>
      <c r="AW153" s="400"/>
      <c r="AX153" s="401"/>
      <c r="AY153" s="399"/>
      <c r="AZ153" s="400"/>
      <c r="BA153" s="400"/>
      <c r="BB153" s="401"/>
      <c r="BC153" s="399"/>
      <c r="BD153" s="400"/>
      <c r="BE153" s="400"/>
      <c r="BF153" s="401"/>
      <c r="BG153" s="409">
        <f t="shared" si="2"/>
        <v>0</v>
      </c>
      <c r="BH153" s="410"/>
    </row>
    <row r="154" spans="1:60" ht="20.100000000000001" customHeight="1" x14ac:dyDescent="0.2">
      <c r="A154" s="226" t="s">
        <v>531</v>
      </c>
      <c r="B154" s="222"/>
      <c r="C154" s="196" t="s">
        <v>785</v>
      </c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8"/>
      <c r="AC154" s="204" t="s">
        <v>93</v>
      </c>
      <c r="AD154" s="205"/>
      <c r="AE154" s="193">
        <f>SUM(AE152:AH153)</f>
        <v>1355000</v>
      </c>
      <c r="AF154" s="194"/>
      <c r="AG154" s="194"/>
      <c r="AH154" s="195"/>
      <c r="AI154" s="193">
        <f>SUM(AI152:AL153)</f>
        <v>1780000</v>
      </c>
      <c r="AJ154" s="194"/>
      <c r="AK154" s="194"/>
      <c r="AL154" s="195"/>
      <c r="AM154" s="193">
        <f>SUM(AM152:AP153)</f>
        <v>0</v>
      </c>
      <c r="AN154" s="194"/>
      <c r="AO154" s="194"/>
      <c r="AP154" s="195"/>
      <c r="AQ154" s="193">
        <f>SUM(AQ152:AT153)</f>
        <v>0</v>
      </c>
      <c r="AR154" s="194"/>
      <c r="AS154" s="194"/>
      <c r="AT154" s="195"/>
      <c r="AU154" s="193">
        <f>SUM(AU152:AX153)</f>
        <v>0</v>
      </c>
      <c r="AV154" s="194"/>
      <c r="AW154" s="194"/>
      <c r="AX154" s="195"/>
      <c r="AY154" s="193">
        <f>SUM(AY152:BB153)</f>
        <v>0</v>
      </c>
      <c r="AZ154" s="194"/>
      <c r="BA154" s="194"/>
      <c r="BB154" s="195"/>
      <c r="BC154" s="193">
        <f>SUM(BC152:BF153)</f>
        <v>0</v>
      </c>
      <c r="BD154" s="194"/>
      <c r="BE154" s="194"/>
      <c r="BF154" s="195"/>
      <c r="BG154" s="181">
        <f t="shared" si="2"/>
        <v>0</v>
      </c>
      <c r="BH154" s="182"/>
    </row>
    <row r="155" spans="1:60" ht="20.100000000000001" customHeight="1" x14ac:dyDescent="0.2">
      <c r="A155" s="227" t="s">
        <v>532</v>
      </c>
      <c r="B155" s="221"/>
      <c r="C155" s="175" t="s">
        <v>68</v>
      </c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7"/>
      <c r="AC155" s="206" t="s">
        <v>87</v>
      </c>
      <c r="AD155" s="207"/>
      <c r="AE155" s="399">
        <v>3000000</v>
      </c>
      <c r="AF155" s="400"/>
      <c r="AG155" s="400"/>
      <c r="AH155" s="401"/>
      <c r="AI155" s="417">
        <f>3000000+2000000</f>
        <v>5000000</v>
      </c>
      <c r="AJ155" s="436"/>
      <c r="AK155" s="436"/>
      <c r="AL155" s="437"/>
      <c r="AM155" s="399"/>
      <c r="AN155" s="400"/>
      <c r="AO155" s="400"/>
      <c r="AP155" s="401"/>
      <c r="AQ155" s="399"/>
      <c r="AR155" s="400"/>
      <c r="AS155" s="400"/>
      <c r="AT155" s="401"/>
      <c r="AU155" s="399"/>
      <c r="AV155" s="400"/>
      <c r="AW155" s="400"/>
      <c r="AX155" s="401"/>
      <c r="AY155" s="399"/>
      <c r="AZ155" s="400"/>
      <c r="BA155" s="400"/>
      <c r="BB155" s="401"/>
      <c r="BC155" s="399"/>
      <c r="BD155" s="400"/>
      <c r="BE155" s="400"/>
      <c r="BF155" s="401"/>
      <c r="BG155" s="409">
        <f t="shared" si="2"/>
        <v>0</v>
      </c>
      <c r="BH155" s="410"/>
    </row>
    <row r="156" spans="1:60" ht="21.75" customHeight="1" x14ac:dyDescent="0.2">
      <c r="A156" s="227" t="s">
        <v>646</v>
      </c>
      <c r="B156" s="221"/>
      <c r="C156" s="175" t="s">
        <v>69</v>
      </c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7"/>
      <c r="AC156" s="206" t="s">
        <v>88</v>
      </c>
      <c r="AD156" s="207"/>
      <c r="AE156" s="399"/>
      <c r="AF156" s="400"/>
      <c r="AG156" s="400"/>
      <c r="AH156" s="401"/>
      <c r="AI156" s="399">
        <v>519048</v>
      </c>
      <c r="AJ156" s="400"/>
      <c r="AK156" s="400"/>
      <c r="AL156" s="401"/>
      <c r="AM156" s="399"/>
      <c r="AN156" s="400"/>
      <c r="AO156" s="400"/>
      <c r="AP156" s="401"/>
      <c r="AQ156" s="399"/>
      <c r="AR156" s="400"/>
      <c r="AS156" s="400"/>
      <c r="AT156" s="401"/>
      <c r="AU156" s="399"/>
      <c r="AV156" s="400"/>
      <c r="AW156" s="400"/>
      <c r="AX156" s="401"/>
      <c r="AY156" s="399"/>
      <c r="AZ156" s="400"/>
      <c r="BA156" s="400"/>
      <c r="BB156" s="401"/>
      <c r="BC156" s="399"/>
      <c r="BD156" s="400"/>
      <c r="BE156" s="400"/>
      <c r="BF156" s="401"/>
      <c r="BG156" s="409">
        <f t="shared" si="2"/>
        <v>0</v>
      </c>
      <c r="BH156" s="410"/>
    </row>
    <row r="157" spans="1:60" ht="18" customHeight="1" x14ac:dyDescent="0.2">
      <c r="A157" s="227" t="s">
        <v>647</v>
      </c>
      <c r="B157" s="221"/>
      <c r="C157" s="175" t="s">
        <v>70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7"/>
      <c r="AC157" s="206" t="s">
        <v>89</v>
      </c>
      <c r="AD157" s="207"/>
      <c r="AE157" s="403">
        <f>1455000+200000</f>
        <v>1655000</v>
      </c>
      <c r="AF157" s="400"/>
      <c r="AG157" s="400"/>
      <c r="AH157" s="401"/>
      <c r="AI157" s="399">
        <v>1655000</v>
      </c>
      <c r="AJ157" s="400"/>
      <c r="AK157" s="400"/>
      <c r="AL157" s="401"/>
      <c r="AM157" s="399"/>
      <c r="AN157" s="400"/>
      <c r="AO157" s="400"/>
      <c r="AP157" s="401"/>
      <c r="AQ157" s="399"/>
      <c r="AR157" s="400"/>
      <c r="AS157" s="400"/>
      <c r="AT157" s="401"/>
      <c r="AU157" s="399"/>
      <c r="AV157" s="400"/>
      <c r="AW157" s="400"/>
      <c r="AX157" s="401"/>
      <c r="AY157" s="399"/>
      <c r="AZ157" s="400"/>
      <c r="BA157" s="400"/>
      <c r="BB157" s="401"/>
      <c r="BC157" s="399"/>
      <c r="BD157" s="400"/>
      <c r="BE157" s="400"/>
      <c r="BF157" s="401"/>
      <c r="BG157" s="409">
        <f t="shared" si="2"/>
        <v>0</v>
      </c>
      <c r="BH157" s="410"/>
    </row>
    <row r="158" spans="1:60" ht="19.5" customHeight="1" x14ac:dyDescent="0.2">
      <c r="A158" s="227" t="s">
        <v>648</v>
      </c>
      <c r="B158" s="221"/>
      <c r="C158" s="175" t="s">
        <v>71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7"/>
      <c r="AC158" s="206" t="s">
        <v>90</v>
      </c>
      <c r="AD158" s="207"/>
      <c r="AE158" s="399"/>
      <c r="AF158" s="400"/>
      <c r="AG158" s="400"/>
      <c r="AH158" s="401"/>
      <c r="AI158" s="399">
        <v>252416</v>
      </c>
      <c r="AJ158" s="400"/>
      <c r="AK158" s="400"/>
      <c r="AL158" s="401"/>
      <c r="AM158" s="399"/>
      <c r="AN158" s="400"/>
      <c r="AO158" s="400"/>
      <c r="AP158" s="401"/>
      <c r="AQ158" s="399"/>
      <c r="AR158" s="400"/>
      <c r="AS158" s="400"/>
      <c r="AT158" s="401"/>
      <c r="AU158" s="399"/>
      <c r="AV158" s="400"/>
      <c r="AW158" s="400"/>
      <c r="AX158" s="401"/>
      <c r="AY158" s="399"/>
      <c r="AZ158" s="400"/>
      <c r="BA158" s="400"/>
      <c r="BB158" s="401"/>
      <c r="BC158" s="399"/>
      <c r="BD158" s="400"/>
      <c r="BE158" s="400"/>
      <c r="BF158" s="401"/>
      <c r="BG158" s="409">
        <f t="shared" si="2"/>
        <v>0</v>
      </c>
      <c r="BH158" s="410"/>
    </row>
    <row r="159" spans="1:60" ht="20.100000000000001" customHeight="1" x14ac:dyDescent="0.2">
      <c r="A159" s="227" t="s">
        <v>649</v>
      </c>
      <c r="B159" s="221"/>
      <c r="C159" s="223" t="s">
        <v>72</v>
      </c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5"/>
      <c r="AC159" s="206" t="s">
        <v>91</v>
      </c>
      <c r="AD159" s="207"/>
      <c r="AE159" s="399">
        <v>1300000</v>
      </c>
      <c r="AF159" s="400"/>
      <c r="AG159" s="400"/>
      <c r="AH159" s="401"/>
      <c r="AI159" s="438">
        <f>1235409+64591</f>
        <v>1300000</v>
      </c>
      <c r="AJ159" s="436"/>
      <c r="AK159" s="436"/>
      <c r="AL159" s="437"/>
      <c r="AM159" s="399"/>
      <c r="AN159" s="400"/>
      <c r="AO159" s="400"/>
      <c r="AP159" s="401"/>
      <c r="AQ159" s="399"/>
      <c r="AR159" s="400"/>
      <c r="AS159" s="400"/>
      <c r="AT159" s="401"/>
      <c r="AU159" s="399"/>
      <c r="AV159" s="400"/>
      <c r="AW159" s="400"/>
      <c r="AX159" s="401"/>
      <c r="AY159" s="399"/>
      <c r="AZ159" s="400"/>
      <c r="BA159" s="400"/>
      <c r="BB159" s="401"/>
      <c r="BC159" s="399"/>
      <c r="BD159" s="400"/>
      <c r="BE159" s="400"/>
      <c r="BF159" s="401"/>
      <c r="BG159" s="409">
        <f t="shared" si="2"/>
        <v>0</v>
      </c>
      <c r="BH159" s="410"/>
    </row>
    <row r="160" spans="1:60" ht="20.100000000000001" customHeight="1" x14ac:dyDescent="0.2">
      <c r="A160" s="227" t="s">
        <v>650</v>
      </c>
      <c r="B160" s="221"/>
      <c r="C160" s="190" t="s">
        <v>73</v>
      </c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2"/>
      <c r="AC160" s="206" t="s">
        <v>94</v>
      </c>
      <c r="AD160" s="207"/>
      <c r="AE160" s="403">
        <f>380000+7000000</f>
        <v>7380000</v>
      </c>
      <c r="AF160" s="400"/>
      <c r="AG160" s="400"/>
      <c r="AH160" s="401"/>
      <c r="AI160" s="417">
        <f>13241619+258381</f>
        <v>13500000</v>
      </c>
      <c r="AJ160" s="436"/>
      <c r="AK160" s="436"/>
      <c r="AL160" s="437"/>
      <c r="AM160" s="399"/>
      <c r="AN160" s="400"/>
      <c r="AO160" s="400"/>
      <c r="AP160" s="401"/>
      <c r="AQ160" s="399"/>
      <c r="AR160" s="400"/>
      <c r="AS160" s="400"/>
      <c r="AT160" s="401"/>
      <c r="AU160" s="399"/>
      <c r="AV160" s="400"/>
      <c r="AW160" s="400"/>
      <c r="AX160" s="401"/>
      <c r="AY160" s="399"/>
      <c r="AZ160" s="400"/>
      <c r="BA160" s="400"/>
      <c r="BB160" s="401"/>
      <c r="BC160" s="399"/>
      <c r="BD160" s="400"/>
      <c r="BE160" s="400"/>
      <c r="BF160" s="401"/>
      <c r="BG160" s="409">
        <f t="shared" si="2"/>
        <v>0</v>
      </c>
      <c r="BH160" s="410"/>
    </row>
    <row r="161" spans="1:60" ht="20.100000000000001" customHeight="1" x14ac:dyDescent="0.2">
      <c r="A161" s="227" t="s">
        <v>651</v>
      </c>
      <c r="B161" s="221"/>
      <c r="C161" s="175" t="s">
        <v>74</v>
      </c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7"/>
      <c r="AC161" s="206" t="s">
        <v>95</v>
      </c>
      <c r="AD161" s="207"/>
      <c r="AE161" s="399">
        <f>8325000+6000000+250000</f>
        <v>14575000</v>
      </c>
      <c r="AF161" s="400"/>
      <c r="AG161" s="400"/>
      <c r="AH161" s="401"/>
      <c r="AI161" s="399">
        <v>14575000</v>
      </c>
      <c r="AJ161" s="400"/>
      <c r="AK161" s="400"/>
      <c r="AL161" s="401"/>
      <c r="AM161" s="399"/>
      <c r="AN161" s="400"/>
      <c r="AO161" s="400"/>
      <c r="AP161" s="401"/>
      <c r="AQ161" s="399"/>
      <c r="AR161" s="400"/>
      <c r="AS161" s="400"/>
      <c r="AT161" s="401"/>
      <c r="AU161" s="399"/>
      <c r="AV161" s="400"/>
      <c r="AW161" s="400"/>
      <c r="AX161" s="401"/>
      <c r="AY161" s="399"/>
      <c r="AZ161" s="400"/>
      <c r="BA161" s="400"/>
      <c r="BB161" s="401"/>
      <c r="BC161" s="399"/>
      <c r="BD161" s="400"/>
      <c r="BE161" s="400"/>
      <c r="BF161" s="401"/>
      <c r="BG161" s="409">
        <f t="shared" si="2"/>
        <v>0</v>
      </c>
      <c r="BH161" s="410"/>
    </row>
    <row r="162" spans="1:60" ht="16.5" customHeight="1" x14ac:dyDescent="0.2">
      <c r="A162" s="226" t="s">
        <v>652</v>
      </c>
      <c r="B162" s="222"/>
      <c r="C162" s="196" t="s">
        <v>786</v>
      </c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8"/>
      <c r="AC162" s="204" t="s">
        <v>96</v>
      </c>
      <c r="AD162" s="205"/>
      <c r="AE162" s="193">
        <f>SUM(AE155:AH161)</f>
        <v>27910000</v>
      </c>
      <c r="AF162" s="194"/>
      <c r="AG162" s="194"/>
      <c r="AH162" s="195"/>
      <c r="AI162" s="193">
        <f>SUM(AI155:AL161)</f>
        <v>36801464</v>
      </c>
      <c r="AJ162" s="194"/>
      <c r="AK162" s="194"/>
      <c r="AL162" s="195"/>
      <c r="AM162" s="193">
        <f>SUM(AM155:AP161)</f>
        <v>0</v>
      </c>
      <c r="AN162" s="194"/>
      <c r="AO162" s="194"/>
      <c r="AP162" s="195"/>
      <c r="AQ162" s="193">
        <f>SUM(AQ155:AT161)</f>
        <v>0</v>
      </c>
      <c r="AR162" s="194"/>
      <c r="AS162" s="194"/>
      <c r="AT162" s="195"/>
      <c r="AU162" s="193">
        <f>SUM(AU155:AX161)</f>
        <v>0</v>
      </c>
      <c r="AV162" s="194"/>
      <c r="AW162" s="194"/>
      <c r="AX162" s="195"/>
      <c r="AY162" s="193">
        <f>SUM(AY155:BB161)</f>
        <v>0</v>
      </c>
      <c r="AZ162" s="194"/>
      <c r="BA162" s="194"/>
      <c r="BB162" s="195"/>
      <c r="BC162" s="193">
        <f>SUM(BC155:BF161)</f>
        <v>0</v>
      </c>
      <c r="BD162" s="194"/>
      <c r="BE162" s="194"/>
      <c r="BF162" s="195"/>
      <c r="BG162" s="181">
        <f t="shared" si="2"/>
        <v>0</v>
      </c>
      <c r="BH162" s="182"/>
    </row>
    <row r="163" spans="1:60" ht="18.75" hidden="1" customHeight="1" x14ac:dyDescent="0.2">
      <c r="A163" s="227" t="s">
        <v>653</v>
      </c>
      <c r="B163" s="221"/>
      <c r="C163" s="175" t="s">
        <v>75</v>
      </c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7"/>
      <c r="AC163" s="206" t="s">
        <v>97</v>
      </c>
      <c r="AD163" s="207"/>
      <c r="AE163" s="399">
        <v>0</v>
      </c>
      <c r="AF163" s="400"/>
      <c r="AG163" s="400"/>
      <c r="AH163" s="401"/>
      <c r="AI163" s="399"/>
      <c r="AJ163" s="400"/>
      <c r="AK163" s="400"/>
      <c r="AL163" s="401"/>
      <c r="AM163" s="399"/>
      <c r="AN163" s="400"/>
      <c r="AO163" s="400"/>
      <c r="AP163" s="401"/>
      <c r="AQ163" s="399"/>
      <c r="AR163" s="400"/>
      <c r="AS163" s="400"/>
      <c r="AT163" s="401"/>
      <c r="AU163" s="399"/>
      <c r="AV163" s="400"/>
      <c r="AW163" s="400"/>
      <c r="AX163" s="401"/>
      <c r="AY163" s="399"/>
      <c r="AZ163" s="400"/>
      <c r="BA163" s="400"/>
      <c r="BB163" s="401"/>
      <c r="BC163" s="399"/>
      <c r="BD163" s="400"/>
      <c r="BE163" s="400"/>
      <c r="BF163" s="401"/>
      <c r="BG163" s="409" t="str">
        <f t="shared" si="2"/>
        <v>n.é.</v>
      </c>
      <c r="BH163" s="410"/>
    </row>
    <row r="164" spans="1:60" ht="19.5" hidden="1" customHeight="1" x14ac:dyDescent="0.2">
      <c r="A164" s="227" t="s">
        <v>654</v>
      </c>
      <c r="B164" s="221"/>
      <c r="C164" s="175" t="s">
        <v>76</v>
      </c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7"/>
      <c r="AC164" s="206" t="s">
        <v>98</v>
      </c>
      <c r="AD164" s="207"/>
      <c r="AE164" s="399">
        <v>0</v>
      </c>
      <c r="AF164" s="400"/>
      <c r="AG164" s="400"/>
      <c r="AH164" s="401"/>
      <c r="AI164" s="399"/>
      <c r="AJ164" s="400"/>
      <c r="AK164" s="400"/>
      <c r="AL164" s="401"/>
      <c r="AM164" s="399"/>
      <c r="AN164" s="400"/>
      <c r="AO164" s="400"/>
      <c r="AP164" s="401"/>
      <c r="AQ164" s="399"/>
      <c r="AR164" s="400"/>
      <c r="AS164" s="400"/>
      <c r="AT164" s="401"/>
      <c r="AU164" s="399"/>
      <c r="AV164" s="400"/>
      <c r="AW164" s="400"/>
      <c r="AX164" s="401"/>
      <c r="AY164" s="399"/>
      <c r="AZ164" s="400"/>
      <c r="BA164" s="400"/>
      <c r="BB164" s="401"/>
      <c r="BC164" s="399"/>
      <c r="BD164" s="400"/>
      <c r="BE164" s="400"/>
      <c r="BF164" s="401"/>
      <c r="BG164" s="409" t="str">
        <f t="shared" si="2"/>
        <v>n.é.</v>
      </c>
      <c r="BH164" s="410"/>
    </row>
    <row r="165" spans="1:60" ht="20.100000000000001" customHeight="1" x14ac:dyDescent="0.2">
      <c r="A165" s="226" t="s">
        <v>655</v>
      </c>
      <c r="B165" s="222"/>
      <c r="C165" s="196" t="s">
        <v>787</v>
      </c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8"/>
      <c r="AC165" s="204" t="s">
        <v>99</v>
      </c>
      <c r="AD165" s="205"/>
      <c r="AE165" s="193">
        <f>SUM(AE163:AH164)</f>
        <v>0</v>
      </c>
      <c r="AF165" s="194"/>
      <c r="AG165" s="194"/>
      <c r="AH165" s="195"/>
      <c r="AI165" s="193">
        <f>SUM(AI163:AL164)</f>
        <v>0</v>
      </c>
      <c r="AJ165" s="194"/>
      <c r="AK165" s="194"/>
      <c r="AL165" s="195"/>
      <c r="AM165" s="193">
        <f>SUM(AM163:AP164)</f>
        <v>0</v>
      </c>
      <c r="AN165" s="194"/>
      <c r="AO165" s="194"/>
      <c r="AP165" s="195"/>
      <c r="AQ165" s="193">
        <f>SUM(AQ163:AT164)</f>
        <v>0</v>
      </c>
      <c r="AR165" s="194"/>
      <c r="AS165" s="194"/>
      <c r="AT165" s="195"/>
      <c r="AU165" s="193">
        <f>SUM(AU163:AX164)</f>
        <v>0</v>
      </c>
      <c r="AV165" s="194"/>
      <c r="AW165" s="194"/>
      <c r="AX165" s="195"/>
      <c r="AY165" s="193">
        <f>SUM(AY163:BB164)</f>
        <v>0</v>
      </c>
      <c r="AZ165" s="194"/>
      <c r="BA165" s="194"/>
      <c r="BB165" s="195"/>
      <c r="BC165" s="193">
        <f>SUM(BC163:BF164)</f>
        <v>0</v>
      </c>
      <c r="BD165" s="194"/>
      <c r="BE165" s="194"/>
      <c r="BF165" s="195"/>
      <c r="BG165" s="181" t="str">
        <f t="shared" si="2"/>
        <v>n.é.</v>
      </c>
      <c r="BH165" s="182"/>
    </row>
    <row r="166" spans="1:60" ht="20.100000000000001" customHeight="1" x14ac:dyDescent="0.2">
      <c r="A166" s="173" t="s">
        <v>656</v>
      </c>
      <c r="B166" s="221"/>
      <c r="C166" s="175" t="s">
        <v>77</v>
      </c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7"/>
      <c r="AC166" s="206" t="s">
        <v>100</v>
      </c>
      <c r="AD166" s="207"/>
      <c r="AE166" s="399">
        <v>9078750</v>
      </c>
      <c r="AF166" s="400"/>
      <c r="AG166" s="400"/>
      <c r="AH166" s="401"/>
      <c r="AI166" s="399">
        <v>9078750</v>
      </c>
      <c r="AJ166" s="400"/>
      <c r="AK166" s="400"/>
      <c r="AL166" s="401"/>
      <c r="AM166" s="399"/>
      <c r="AN166" s="400"/>
      <c r="AO166" s="400"/>
      <c r="AP166" s="401"/>
      <c r="AQ166" s="399"/>
      <c r="AR166" s="400"/>
      <c r="AS166" s="400"/>
      <c r="AT166" s="401"/>
      <c r="AU166" s="399"/>
      <c r="AV166" s="400"/>
      <c r="AW166" s="400"/>
      <c r="AX166" s="401"/>
      <c r="AY166" s="399"/>
      <c r="AZ166" s="400"/>
      <c r="BA166" s="400"/>
      <c r="BB166" s="401"/>
      <c r="BC166" s="399"/>
      <c r="BD166" s="400"/>
      <c r="BE166" s="400"/>
      <c r="BF166" s="401"/>
      <c r="BG166" s="409">
        <f t="shared" si="2"/>
        <v>0</v>
      </c>
      <c r="BH166" s="410"/>
    </row>
    <row r="167" spans="1:60" ht="16.5" customHeight="1" x14ac:dyDescent="0.2">
      <c r="A167" s="173" t="s">
        <v>657</v>
      </c>
      <c r="B167" s="221"/>
      <c r="C167" s="175" t="s">
        <v>78</v>
      </c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7"/>
      <c r="AC167" s="206" t="s">
        <v>101</v>
      </c>
      <c r="AD167" s="207"/>
      <c r="AE167" s="403">
        <v>261900</v>
      </c>
      <c r="AF167" s="400"/>
      <c r="AG167" s="400"/>
      <c r="AH167" s="401"/>
      <c r="AI167" s="438">
        <f>6595001-1</f>
        <v>6595000</v>
      </c>
      <c r="AJ167" s="436"/>
      <c r="AK167" s="436"/>
      <c r="AL167" s="437"/>
      <c r="AM167" s="399"/>
      <c r="AN167" s="400"/>
      <c r="AO167" s="400"/>
      <c r="AP167" s="401"/>
      <c r="AQ167" s="399"/>
      <c r="AR167" s="400"/>
      <c r="AS167" s="400"/>
      <c r="AT167" s="401"/>
      <c r="AU167" s="399"/>
      <c r="AV167" s="400"/>
      <c r="AW167" s="400"/>
      <c r="AX167" s="401"/>
      <c r="AY167" s="399"/>
      <c r="AZ167" s="400"/>
      <c r="BA167" s="400"/>
      <c r="BB167" s="401"/>
      <c r="BC167" s="399"/>
      <c r="BD167" s="400"/>
      <c r="BE167" s="400"/>
      <c r="BF167" s="401"/>
      <c r="BG167" s="409">
        <f t="shared" si="2"/>
        <v>0</v>
      </c>
      <c r="BH167" s="410"/>
    </row>
    <row r="168" spans="1:60" ht="20.25" customHeight="1" x14ac:dyDescent="0.2">
      <c r="A168" s="173" t="s">
        <v>658</v>
      </c>
      <c r="B168" s="221"/>
      <c r="C168" s="175" t="s">
        <v>79</v>
      </c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7"/>
      <c r="AC168" s="206" t="s">
        <v>102</v>
      </c>
      <c r="AD168" s="207"/>
      <c r="AE168" s="399">
        <v>1768647</v>
      </c>
      <c r="AF168" s="400"/>
      <c r="AG168" s="400"/>
      <c r="AH168" s="401"/>
      <c r="AI168" s="399">
        <v>1771021</v>
      </c>
      <c r="AJ168" s="400"/>
      <c r="AK168" s="400"/>
      <c r="AL168" s="401"/>
      <c r="AM168" s="399"/>
      <c r="AN168" s="400"/>
      <c r="AO168" s="400"/>
      <c r="AP168" s="401"/>
      <c r="AQ168" s="399"/>
      <c r="AR168" s="400"/>
      <c r="AS168" s="400"/>
      <c r="AT168" s="401"/>
      <c r="AU168" s="399"/>
      <c r="AV168" s="400"/>
      <c r="AW168" s="400"/>
      <c r="AX168" s="401"/>
      <c r="AY168" s="399"/>
      <c r="AZ168" s="400"/>
      <c r="BA168" s="400"/>
      <c r="BB168" s="401"/>
      <c r="BC168" s="399"/>
      <c r="BD168" s="400"/>
      <c r="BE168" s="400"/>
      <c r="BF168" s="401"/>
      <c r="BG168" s="409">
        <f t="shared" si="2"/>
        <v>0</v>
      </c>
      <c r="BH168" s="410"/>
    </row>
    <row r="169" spans="1:60" ht="9" hidden="1" customHeight="1" x14ac:dyDescent="0.2">
      <c r="A169" s="173" t="s">
        <v>659</v>
      </c>
      <c r="B169" s="221"/>
      <c r="C169" s="175" t="s">
        <v>80</v>
      </c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7"/>
      <c r="AC169" s="206" t="s">
        <v>103</v>
      </c>
      <c r="AD169" s="207"/>
      <c r="AE169" s="399"/>
      <c r="AF169" s="400"/>
      <c r="AG169" s="400"/>
      <c r="AH169" s="401"/>
      <c r="AI169" s="399"/>
      <c r="AJ169" s="400"/>
      <c r="AK169" s="400"/>
      <c r="AL169" s="401"/>
      <c r="AM169" s="399"/>
      <c r="AN169" s="400"/>
      <c r="AO169" s="400"/>
      <c r="AP169" s="401"/>
      <c r="AQ169" s="399"/>
      <c r="AR169" s="400"/>
      <c r="AS169" s="400"/>
      <c r="AT169" s="401"/>
      <c r="AU169" s="399"/>
      <c r="AV169" s="400"/>
      <c r="AW169" s="400"/>
      <c r="AX169" s="401"/>
      <c r="AY169" s="399"/>
      <c r="AZ169" s="400"/>
      <c r="BA169" s="400"/>
      <c r="BB169" s="401"/>
      <c r="BC169" s="399"/>
      <c r="BD169" s="400"/>
      <c r="BE169" s="400"/>
      <c r="BF169" s="401"/>
      <c r="BG169" s="409" t="str">
        <f t="shared" si="2"/>
        <v>n.é.</v>
      </c>
      <c r="BH169" s="410"/>
    </row>
    <row r="170" spans="1:60" ht="20.100000000000001" customHeight="1" x14ac:dyDescent="0.2">
      <c r="A170" s="173" t="s">
        <v>660</v>
      </c>
      <c r="B170" s="221"/>
      <c r="C170" s="175" t="s">
        <v>81</v>
      </c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7"/>
      <c r="AC170" s="206" t="s">
        <v>104</v>
      </c>
      <c r="AD170" s="207"/>
      <c r="AE170" s="399">
        <v>5000</v>
      </c>
      <c r="AF170" s="400"/>
      <c r="AG170" s="400"/>
      <c r="AH170" s="401"/>
      <c r="AI170" s="399">
        <v>761738</v>
      </c>
      <c r="AJ170" s="400"/>
      <c r="AK170" s="400"/>
      <c r="AL170" s="401"/>
      <c r="AM170" s="399"/>
      <c r="AN170" s="400"/>
      <c r="AO170" s="400"/>
      <c r="AP170" s="401"/>
      <c r="AQ170" s="399"/>
      <c r="AR170" s="400"/>
      <c r="AS170" s="400"/>
      <c r="AT170" s="401"/>
      <c r="AU170" s="399"/>
      <c r="AV170" s="400"/>
      <c r="AW170" s="400"/>
      <c r="AX170" s="401"/>
      <c r="AY170" s="399"/>
      <c r="AZ170" s="400"/>
      <c r="BA170" s="400"/>
      <c r="BB170" s="401"/>
      <c r="BC170" s="399"/>
      <c r="BD170" s="400"/>
      <c r="BE170" s="400"/>
      <c r="BF170" s="401"/>
      <c r="BG170" s="409">
        <f t="shared" si="2"/>
        <v>0</v>
      </c>
      <c r="BH170" s="410"/>
    </row>
    <row r="171" spans="1:60" ht="20.100000000000001" customHeight="1" x14ac:dyDescent="0.2">
      <c r="A171" s="183" t="s">
        <v>661</v>
      </c>
      <c r="B171" s="222"/>
      <c r="C171" s="196" t="s">
        <v>788</v>
      </c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8"/>
      <c r="AC171" s="204" t="s">
        <v>105</v>
      </c>
      <c r="AD171" s="205"/>
      <c r="AE171" s="193">
        <f>SUM(AE166:AH170)</f>
        <v>11114297</v>
      </c>
      <c r="AF171" s="194"/>
      <c r="AG171" s="194"/>
      <c r="AH171" s="195"/>
      <c r="AI171" s="193">
        <f>SUM(AI166:AL170)</f>
        <v>18206509</v>
      </c>
      <c r="AJ171" s="194"/>
      <c r="AK171" s="194"/>
      <c r="AL171" s="195"/>
      <c r="AM171" s="193">
        <f>SUM(AM166:AP170)</f>
        <v>0</v>
      </c>
      <c r="AN171" s="194"/>
      <c r="AO171" s="194"/>
      <c r="AP171" s="195"/>
      <c r="AQ171" s="193">
        <f>SUM(AQ166:AT170)</f>
        <v>0</v>
      </c>
      <c r="AR171" s="194"/>
      <c r="AS171" s="194"/>
      <c r="AT171" s="195"/>
      <c r="AU171" s="193">
        <f>SUM(AU166:AX170)</f>
        <v>0</v>
      </c>
      <c r="AV171" s="194"/>
      <c r="AW171" s="194"/>
      <c r="AX171" s="195"/>
      <c r="AY171" s="193">
        <f>SUM(AY166:BB170)</f>
        <v>0</v>
      </c>
      <c r="AZ171" s="194"/>
      <c r="BA171" s="194"/>
      <c r="BB171" s="195"/>
      <c r="BC171" s="193">
        <f>SUM(BC166:BF170)</f>
        <v>0</v>
      </c>
      <c r="BD171" s="194"/>
      <c r="BE171" s="194"/>
      <c r="BF171" s="195"/>
      <c r="BG171" s="181">
        <f t="shared" si="2"/>
        <v>0</v>
      </c>
      <c r="BH171" s="182"/>
    </row>
    <row r="172" spans="1:60" ht="20.100000000000001" customHeight="1" x14ac:dyDescent="0.2">
      <c r="A172" s="183" t="s">
        <v>662</v>
      </c>
      <c r="B172" s="222"/>
      <c r="C172" s="196" t="s">
        <v>789</v>
      </c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8"/>
      <c r="AC172" s="204" t="s">
        <v>57</v>
      </c>
      <c r="AD172" s="205"/>
      <c r="AE172" s="193">
        <f>AE151+AE154+AE162+AE165+AE171</f>
        <v>44739297</v>
      </c>
      <c r="AF172" s="194"/>
      <c r="AG172" s="194"/>
      <c r="AH172" s="195"/>
      <c r="AI172" s="193">
        <f>AI151+AI154+AI162+AI165+AI171</f>
        <v>61147973</v>
      </c>
      <c r="AJ172" s="194"/>
      <c r="AK172" s="194"/>
      <c r="AL172" s="195"/>
      <c r="AM172" s="193">
        <f>AM151+AM154+AM162+AM165+AM171</f>
        <v>0</v>
      </c>
      <c r="AN172" s="194"/>
      <c r="AO172" s="194"/>
      <c r="AP172" s="195"/>
      <c r="AQ172" s="193">
        <f>AQ151+AQ154+AQ162+AQ165+AQ171</f>
        <v>0</v>
      </c>
      <c r="AR172" s="194"/>
      <c r="AS172" s="194"/>
      <c r="AT172" s="195"/>
      <c r="AU172" s="193">
        <f>AU151+AU154+AU162+AU165+AU171</f>
        <v>0</v>
      </c>
      <c r="AV172" s="194"/>
      <c r="AW172" s="194"/>
      <c r="AX172" s="195"/>
      <c r="AY172" s="193">
        <f>AY151+AY154+AY162+AY165+AY171</f>
        <v>0</v>
      </c>
      <c r="AZ172" s="194"/>
      <c r="BA172" s="194"/>
      <c r="BB172" s="195"/>
      <c r="BC172" s="193">
        <f>BC151+BC154+BC162+BC165+BC171</f>
        <v>0</v>
      </c>
      <c r="BD172" s="194"/>
      <c r="BE172" s="194"/>
      <c r="BF172" s="195"/>
      <c r="BG172" s="181">
        <f t="shared" si="2"/>
        <v>0</v>
      </c>
      <c r="BH172" s="182"/>
    </row>
    <row r="173" spans="1:60" ht="20.100000000000001" hidden="1" customHeight="1" x14ac:dyDescent="0.2">
      <c r="A173" s="173" t="s">
        <v>663</v>
      </c>
      <c r="B173" s="221"/>
      <c r="C173" s="175" t="s">
        <v>108</v>
      </c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7"/>
      <c r="AC173" s="206" t="s">
        <v>116</v>
      </c>
      <c r="AD173" s="207"/>
      <c r="AE173" s="399"/>
      <c r="AF173" s="400"/>
      <c r="AG173" s="400"/>
      <c r="AH173" s="401"/>
      <c r="AI173" s="399"/>
      <c r="AJ173" s="400"/>
      <c r="AK173" s="400"/>
      <c r="AL173" s="401"/>
      <c r="AM173" s="399"/>
      <c r="AN173" s="400"/>
      <c r="AO173" s="400"/>
      <c r="AP173" s="401"/>
      <c r="AQ173" s="399"/>
      <c r="AR173" s="400"/>
      <c r="AS173" s="400"/>
      <c r="AT173" s="401"/>
      <c r="AU173" s="399"/>
      <c r="AV173" s="400"/>
      <c r="AW173" s="400"/>
      <c r="AX173" s="401"/>
      <c r="AY173" s="399"/>
      <c r="AZ173" s="400"/>
      <c r="BA173" s="400"/>
      <c r="BB173" s="401"/>
      <c r="BC173" s="399"/>
      <c r="BD173" s="400"/>
      <c r="BE173" s="400"/>
      <c r="BF173" s="401"/>
      <c r="BG173" s="409" t="str">
        <f t="shared" si="2"/>
        <v>n.é.</v>
      </c>
      <c r="BH173" s="410"/>
    </row>
    <row r="174" spans="1:60" ht="20.100000000000001" hidden="1" customHeight="1" x14ac:dyDescent="0.2">
      <c r="A174" s="173" t="s">
        <v>664</v>
      </c>
      <c r="B174" s="221"/>
      <c r="C174" s="175" t="s">
        <v>109</v>
      </c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7"/>
      <c r="AC174" s="206" t="s">
        <v>117</v>
      </c>
      <c r="AD174" s="207"/>
      <c r="AE174" s="399"/>
      <c r="AF174" s="400"/>
      <c r="AG174" s="400"/>
      <c r="AH174" s="401"/>
      <c r="AI174" s="399"/>
      <c r="AJ174" s="400"/>
      <c r="AK174" s="400"/>
      <c r="AL174" s="401"/>
      <c r="AM174" s="399"/>
      <c r="AN174" s="400"/>
      <c r="AO174" s="400"/>
      <c r="AP174" s="401"/>
      <c r="AQ174" s="399"/>
      <c r="AR174" s="400"/>
      <c r="AS174" s="400"/>
      <c r="AT174" s="401"/>
      <c r="AU174" s="399"/>
      <c r="AV174" s="400"/>
      <c r="AW174" s="400"/>
      <c r="AX174" s="401"/>
      <c r="AY174" s="399"/>
      <c r="AZ174" s="400"/>
      <c r="BA174" s="400"/>
      <c r="BB174" s="401"/>
      <c r="BC174" s="399"/>
      <c r="BD174" s="400"/>
      <c r="BE174" s="400"/>
      <c r="BF174" s="401"/>
      <c r="BG174" s="409" t="str">
        <f t="shared" si="2"/>
        <v>n.é.</v>
      </c>
      <c r="BH174" s="410"/>
    </row>
    <row r="175" spans="1:60" ht="20.100000000000001" hidden="1" customHeight="1" x14ac:dyDescent="0.2">
      <c r="A175" s="173" t="s">
        <v>665</v>
      </c>
      <c r="B175" s="221"/>
      <c r="C175" s="223" t="s">
        <v>110</v>
      </c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5"/>
      <c r="AC175" s="206" t="s">
        <v>118</v>
      </c>
      <c r="AD175" s="207"/>
      <c r="AE175" s="399"/>
      <c r="AF175" s="400"/>
      <c r="AG175" s="400"/>
      <c r="AH175" s="401"/>
      <c r="AI175" s="399"/>
      <c r="AJ175" s="400"/>
      <c r="AK175" s="400"/>
      <c r="AL175" s="401"/>
      <c r="AM175" s="399"/>
      <c r="AN175" s="400"/>
      <c r="AO175" s="400"/>
      <c r="AP175" s="401"/>
      <c r="AQ175" s="399"/>
      <c r="AR175" s="400"/>
      <c r="AS175" s="400"/>
      <c r="AT175" s="401"/>
      <c r="AU175" s="399"/>
      <c r="AV175" s="400"/>
      <c r="AW175" s="400"/>
      <c r="AX175" s="401"/>
      <c r="AY175" s="399"/>
      <c r="AZ175" s="400"/>
      <c r="BA175" s="400"/>
      <c r="BB175" s="401"/>
      <c r="BC175" s="399"/>
      <c r="BD175" s="400"/>
      <c r="BE175" s="400"/>
      <c r="BF175" s="401"/>
      <c r="BG175" s="409" t="str">
        <f t="shared" si="2"/>
        <v>n.é.</v>
      </c>
      <c r="BH175" s="410"/>
    </row>
    <row r="176" spans="1:60" ht="20.100000000000001" hidden="1" customHeight="1" x14ac:dyDescent="0.2">
      <c r="A176" s="173" t="s">
        <v>666</v>
      </c>
      <c r="B176" s="221"/>
      <c r="C176" s="223" t="s">
        <v>111</v>
      </c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5"/>
      <c r="AC176" s="206" t="s">
        <v>119</v>
      </c>
      <c r="AD176" s="207"/>
      <c r="AE176" s="399"/>
      <c r="AF176" s="400"/>
      <c r="AG176" s="400"/>
      <c r="AH176" s="401"/>
      <c r="AI176" s="399"/>
      <c r="AJ176" s="400"/>
      <c r="AK176" s="400"/>
      <c r="AL176" s="401"/>
      <c r="AM176" s="399"/>
      <c r="AN176" s="400"/>
      <c r="AO176" s="400"/>
      <c r="AP176" s="401"/>
      <c r="AQ176" s="399"/>
      <c r="AR176" s="400"/>
      <c r="AS176" s="400"/>
      <c r="AT176" s="401"/>
      <c r="AU176" s="399"/>
      <c r="AV176" s="400"/>
      <c r="AW176" s="400"/>
      <c r="AX176" s="401"/>
      <c r="AY176" s="399"/>
      <c r="AZ176" s="400"/>
      <c r="BA176" s="400"/>
      <c r="BB176" s="401"/>
      <c r="BC176" s="399"/>
      <c r="BD176" s="400"/>
      <c r="BE176" s="400"/>
      <c r="BF176" s="401"/>
      <c r="BG176" s="409" t="str">
        <f t="shared" si="2"/>
        <v>n.é.</v>
      </c>
      <c r="BH176" s="410"/>
    </row>
    <row r="177" spans="1:60" ht="20.100000000000001" hidden="1" customHeight="1" x14ac:dyDescent="0.2">
      <c r="A177" s="173" t="s">
        <v>667</v>
      </c>
      <c r="B177" s="221"/>
      <c r="C177" s="223" t="s">
        <v>112</v>
      </c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5"/>
      <c r="AC177" s="206" t="s">
        <v>120</v>
      </c>
      <c r="AD177" s="207"/>
      <c r="AE177" s="399"/>
      <c r="AF177" s="400"/>
      <c r="AG177" s="400"/>
      <c r="AH177" s="401"/>
      <c r="AI177" s="399"/>
      <c r="AJ177" s="400"/>
      <c r="AK177" s="400"/>
      <c r="AL177" s="401"/>
      <c r="AM177" s="399"/>
      <c r="AN177" s="400"/>
      <c r="AO177" s="400"/>
      <c r="AP177" s="401"/>
      <c r="AQ177" s="399"/>
      <c r="AR177" s="400"/>
      <c r="AS177" s="400"/>
      <c r="AT177" s="401"/>
      <c r="AU177" s="399"/>
      <c r="AV177" s="400"/>
      <c r="AW177" s="400"/>
      <c r="AX177" s="401"/>
      <c r="AY177" s="399"/>
      <c r="AZ177" s="400"/>
      <c r="BA177" s="400"/>
      <c r="BB177" s="401"/>
      <c r="BC177" s="399"/>
      <c r="BD177" s="400"/>
      <c r="BE177" s="400"/>
      <c r="BF177" s="401"/>
      <c r="BG177" s="409" t="str">
        <f t="shared" si="2"/>
        <v>n.é.</v>
      </c>
      <c r="BH177" s="410"/>
    </row>
    <row r="178" spans="1:60" ht="20.100000000000001" hidden="1" customHeight="1" x14ac:dyDescent="0.2">
      <c r="A178" s="173" t="s">
        <v>668</v>
      </c>
      <c r="B178" s="221"/>
      <c r="C178" s="175" t="s">
        <v>113</v>
      </c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7"/>
      <c r="AC178" s="206" t="s">
        <v>121</v>
      </c>
      <c r="AD178" s="207"/>
      <c r="AE178" s="399"/>
      <c r="AF178" s="400"/>
      <c r="AG178" s="400"/>
      <c r="AH178" s="401"/>
      <c r="AI178" s="399"/>
      <c r="AJ178" s="400"/>
      <c r="AK178" s="400"/>
      <c r="AL178" s="401"/>
      <c r="AM178" s="399"/>
      <c r="AN178" s="400"/>
      <c r="AO178" s="400"/>
      <c r="AP178" s="401"/>
      <c r="AQ178" s="399"/>
      <c r="AR178" s="400"/>
      <c r="AS178" s="400"/>
      <c r="AT178" s="401"/>
      <c r="AU178" s="399"/>
      <c r="AV178" s="400"/>
      <c r="AW178" s="400"/>
      <c r="AX178" s="401"/>
      <c r="AY178" s="399"/>
      <c r="AZ178" s="400"/>
      <c r="BA178" s="400"/>
      <c r="BB178" s="401"/>
      <c r="BC178" s="399"/>
      <c r="BD178" s="400"/>
      <c r="BE178" s="400"/>
      <c r="BF178" s="401"/>
      <c r="BG178" s="409" t="str">
        <f t="shared" si="2"/>
        <v>n.é.</v>
      </c>
      <c r="BH178" s="410"/>
    </row>
    <row r="179" spans="1:60" ht="20.100000000000001" hidden="1" customHeight="1" x14ac:dyDescent="0.2">
      <c r="A179" s="173" t="s">
        <v>669</v>
      </c>
      <c r="B179" s="221"/>
      <c r="C179" s="175" t="s">
        <v>114</v>
      </c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7"/>
      <c r="AC179" s="206" t="s">
        <v>122</v>
      </c>
      <c r="AD179" s="207"/>
      <c r="AE179" s="399"/>
      <c r="AF179" s="400"/>
      <c r="AG179" s="400"/>
      <c r="AH179" s="401"/>
      <c r="AI179" s="399"/>
      <c r="AJ179" s="400"/>
      <c r="AK179" s="400"/>
      <c r="AL179" s="401"/>
      <c r="AM179" s="399"/>
      <c r="AN179" s="400"/>
      <c r="AO179" s="400"/>
      <c r="AP179" s="401"/>
      <c r="AQ179" s="399"/>
      <c r="AR179" s="400"/>
      <c r="AS179" s="400"/>
      <c r="AT179" s="401"/>
      <c r="AU179" s="399"/>
      <c r="AV179" s="400"/>
      <c r="AW179" s="400"/>
      <c r="AX179" s="401"/>
      <c r="AY179" s="399"/>
      <c r="AZ179" s="400"/>
      <c r="BA179" s="400"/>
      <c r="BB179" s="401"/>
      <c r="BC179" s="399"/>
      <c r="BD179" s="400"/>
      <c r="BE179" s="400"/>
      <c r="BF179" s="401"/>
      <c r="BG179" s="409" t="str">
        <f t="shared" si="2"/>
        <v>n.é.</v>
      </c>
      <c r="BH179" s="410"/>
    </row>
    <row r="180" spans="1:60" ht="20.100000000000001" customHeight="1" x14ac:dyDescent="0.2">
      <c r="A180" s="173" t="s">
        <v>670</v>
      </c>
      <c r="B180" s="221"/>
      <c r="C180" s="175" t="s">
        <v>115</v>
      </c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7"/>
      <c r="AC180" s="206" t="s">
        <v>123</v>
      </c>
      <c r="AD180" s="207"/>
      <c r="AE180" s="399">
        <v>5600000</v>
      </c>
      <c r="AF180" s="400"/>
      <c r="AG180" s="400"/>
      <c r="AH180" s="401"/>
      <c r="AI180" s="399">
        <v>5600000</v>
      </c>
      <c r="AJ180" s="400"/>
      <c r="AK180" s="400"/>
      <c r="AL180" s="401"/>
      <c r="AM180" s="399"/>
      <c r="AN180" s="400"/>
      <c r="AO180" s="400"/>
      <c r="AP180" s="401"/>
      <c r="AQ180" s="399"/>
      <c r="AR180" s="400"/>
      <c r="AS180" s="400"/>
      <c r="AT180" s="401"/>
      <c r="AU180" s="399"/>
      <c r="AV180" s="400"/>
      <c r="AW180" s="400"/>
      <c r="AX180" s="401"/>
      <c r="AY180" s="399"/>
      <c r="AZ180" s="400"/>
      <c r="BA180" s="400"/>
      <c r="BB180" s="401"/>
      <c r="BC180" s="399"/>
      <c r="BD180" s="400"/>
      <c r="BE180" s="400"/>
      <c r="BF180" s="401"/>
      <c r="BG180" s="409">
        <f t="shared" si="2"/>
        <v>0</v>
      </c>
      <c r="BH180" s="410"/>
    </row>
    <row r="181" spans="1:60" ht="20.100000000000001" customHeight="1" x14ac:dyDescent="0.2">
      <c r="A181" s="183" t="s">
        <v>671</v>
      </c>
      <c r="B181" s="222"/>
      <c r="C181" s="196" t="s">
        <v>790</v>
      </c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8"/>
      <c r="AC181" s="204" t="s">
        <v>58</v>
      </c>
      <c r="AD181" s="205"/>
      <c r="AE181" s="193">
        <f>AE173+AE174+AE175+AE176+AE177+AE178+AE179+AE180</f>
        <v>5600000</v>
      </c>
      <c r="AF181" s="194"/>
      <c r="AG181" s="194"/>
      <c r="AH181" s="195"/>
      <c r="AI181" s="193">
        <f>AI173+AI174+AI175+AI176+AI177+AI178+AI179+AI180</f>
        <v>5600000</v>
      </c>
      <c r="AJ181" s="194"/>
      <c r="AK181" s="194"/>
      <c r="AL181" s="195"/>
      <c r="AM181" s="193">
        <f>AM173+AM174+AM175+AM176+AM177+AM178+AM179+AM180</f>
        <v>0</v>
      </c>
      <c r="AN181" s="194"/>
      <c r="AO181" s="194"/>
      <c r="AP181" s="195"/>
      <c r="AQ181" s="193">
        <f>AQ173+AQ174+AQ175+AQ176+AQ177+AQ178+AQ179+AQ180</f>
        <v>0</v>
      </c>
      <c r="AR181" s="194"/>
      <c r="AS181" s="194"/>
      <c r="AT181" s="195"/>
      <c r="AU181" s="193">
        <f>AU173+AU174+AU175+AU176+AU177+AU178+AU179+AU180</f>
        <v>0</v>
      </c>
      <c r="AV181" s="194"/>
      <c r="AW181" s="194"/>
      <c r="AX181" s="195"/>
      <c r="AY181" s="193">
        <f>AY173+AY174+AY175+AY176+AY177+AY178+AY179+AY180</f>
        <v>0</v>
      </c>
      <c r="AZ181" s="194"/>
      <c r="BA181" s="194"/>
      <c r="BB181" s="195"/>
      <c r="BC181" s="193">
        <f>BC173+BC174+BC175+BC176+BC177+BC178+BC179+BC180</f>
        <v>0</v>
      </c>
      <c r="BD181" s="194"/>
      <c r="BE181" s="194"/>
      <c r="BF181" s="195"/>
      <c r="BG181" s="181">
        <f t="shared" si="2"/>
        <v>0</v>
      </c>
      <c r="BH181" s="182"/>
    </row>
    <row r="182" spans="1:60" ht="20.100000000000001" hidden="1" customHeight="1" x14ac:dyDescent="0.2">
      <c r="A182" s="173" t="s">
        <v>699</v>
      </c>
      <c r="B182" s="221"/>
      <c r="C182" s="217" t="s">
        <v>142</v>
      </c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9"/>
      <c r="AC182" s="206" t="s">
        <v>131</v>
      </c>
      <c r="AD182" s="207"/>
      <c r="AE182" s="399"/>
      <c r="AF182" s="400"/>
      <c r="AG182" s="400"/>
      <c r="AH182" s="401"/>
      <c r="AI182" s="399"/>
      <c r="AJ182" s="400"/>
      <c r="AK182" s="400"/>
      <c r="AL182" s="401"/>
      <c r="AM182" s="399"/>
      <c r="AN182" s="400"/>
      <c r="AO182" s="400"/>
      <c r="AP182" s="401"/>
      <c r="AQ182" s="399"/>
      <c r="AR182" s="400"/>
      <c r="AS182" s="400"/>
      <c r="AT182" s="401"/>
      <c r="AU182" s="399"/>
      <c r="AV182" s="400"/>
      <c r="AW182" s="400"/>
      <c r="AX182" s="401"/>
      <c r="AY182" s="399"/>
      <c r="AZ182" s="400"/>
      <c r="BA182" s="400"/>
      <c r="BB182" s="401"/>
      <c r="BC182" s="399"/>
      <c r="BD182" s="400"/>
      <c r="BE182" s="400"/>
      <c r="BF182" s="401"/>
      <c r="BG182" s="409" t="str">
        <f t="shared" si="2"/>
        <v>n.é.</v>
      </c>
      <c r="BH182" s="410"/>
    </row>
    <row r="183" spans="1:60" ht="18" customHeight="1" x14ac:dyDescent="0.2">
      <c r="A183" s="173" t="s">
        <v>700</v>
      </c>
      <c r="B183" s="174"/>
      <c r="C183" s="217" t="s">
        <v>673</v>
      </c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9"/>
      <c r="AC183" s="206" t="s">
        <v>672</v>
      </c>
      <c r="AD183" s="207"/>
      <c r="AE183" s="399">
        <v>0</v>
      </c>
      <c r="AF183" s="400"/>
      <c r="AG183" s="400"/>
      <c r="AH183" s="401"/>
      <c r="AI183" s="399">
        <v>64591</v>
      </c>
      <c r="AJ183" s="400"/>
      <c r="AK183" s="400"/>
      <c r="AL183" s="401"/>
      <c r="AM183" s="399"/>
      <c r="AN183" s="400"/>
      <c r="AO183" s="400"/>
      <c r="AP183" s="401"/>
      <c r="AQ183" s="399"/>
      <c r="AR183" s="400"/>
      <c r="AS183" s="400"/>
      <c r="AT183" s="401"/>
      <c r="AU183" s="399"/>
      <c r="AV183" s="400"/>
      <c r="AW183" s="400"/>
      <c r="AX183" s="401"/>
      <c r="AY183" s="399"/>
      <c r="AZ183" s="400"/>
      <c r="BA183" s="400"/>
      <c r="BB183" s="401"/>
      <c r="BC183" s="399"/>
      <c r="BD183" s="400"/>
      <c r="BE183" s="400"/>
      <c r="BF183" s="401"/>
      <c r="BG183" s="409">
        <f t="shared" si="2"/>
        <v>0</v>
      </c>
      <c r="BH183" s="410"/>
    </row>
    <row r="184" spans="1:60" ht="15.75" hidden="1" customHeight="1" x14ac:dyDescent="0.2">
      <c r="A184" s="173" t="s">
        <v>701</v>
      </c>
      <c r="B184" s="174"/>
      <c r="C184" s="217" t="s">
        <v>674</v>
      </c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9"/>
      <c r="AC184" s="206" t="s">
        <v>675</v>
      </c>
      <c r="AD184" s="207"/>
      <c r="AE184" s="399"/>
      <c r="AF184" s="400"/>
      <c r="AG184" s="400"/>
      <c r="AH184" s="401"/>
      <c r="AI184" s="399"/>
      <c r="AJ184" s="400"/>
      <c r="AK184" s="400"/>
      <c r="AL184" s="401"/>
      <c r="AM184" s="399"/>
      <c r="AN184" s="400"/>
      <c r="AO184" s="400"/>
      <c r="AP184" s="401"/>
      <c r="AQ184" s="399"/>
      <c r="AR184" s="400"/>
      <c r="AS184" s="400"/>
      <c r="AT184" s="401"/>
      <c r="AU184" s="399"/>
      <c r="AV184" s="400"/>
      <c r="AW184" s="400"/>
      <c r="AX184" s="401"/>
      <c r="AY184" s="399"/>
      <c r="AZ184" s="400"/>
      <c r="BA184" s="400"/>
      <c r="BB184" s="401"/>
      <c r="BC184" s="399"/>
      <c r="BD184" s="400"/>
      <c r="BE184" s="400"/>
      <c r="BF184" s="401"/>
      <c r="BG184" s="409" t="str">
        <f t="shared" si="2"/>
        <v>n.é.</v>
      </c>
      <c r="BH184" s="410"/>
    </row>
    <row r="185" spans="1:60" ht="15" hidden="1" customHeight="1" x14ac:dyDescent="0.2">
      <c r="A185" s="173" t="s">
        <v>702</v>
      </c>
      <c r="B185" s="174"/>
      <c r="C185" s="217" t="s">
        <v>676</v>
      </c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9"/>
      <c r="AC185" s="206" t="s">
        <v>677</v>
      </c>
      <c r="AD185" s="207"/>
      <c r="AE185" s="399"/>
      <c r="AF185" s="400"/>
      <c r="AG185" s="400"/>
      <c r="AH185" s="401"/>
      <c r="AI185" s="399"/>
      <c r="AJ185" s="400"/>
      <c r="AK185" s="400"/>
      <c r="AL185" s="401"/>
      <c r="AM185" s="399"/>
      <c r="AN185" s="400"/>
      <c r="AO185" s="400"/>
      <c r="AP185" s="401"/>
      <c r="AQ185" s="399"/>
      <c r="AR185" s="400"/>
      <c r="AS185" s="400"/>
      <c r="AT185" s="401"/>
      <c r="AU185" s="399"/>
      <c r="AV185" s="400"/>
      <c r="AW185" s="400"/>
      <c r="AX185" s="401"/>
      <c r="AY185" s="399"/>
      <c r="AZ185" s="400"/>
      <c r="BA185" s="400"/>
      <c r="BB185" s="401"/>
      <c r="BC185" s="399"/>
      <c r="BD185" s="400"/>
      <c r="BE185" s="400"/>
      <c r="BF185" s="401"/>
      <c r="BG185" s="409" t="str">
        <f>IF(AI185&gt;0,BC185/AI185,"n.é.")</f>
        <v>n.é.</v>
      </c>
      <c r="BH185" s="410"/>
    </row>
    <row r="186" spans="1:60" ht="20.25" hidden="1" customHeight="1" x14ac:dyDescent="0.2">
      <c r="A186" s="173" t="s">
        <v>703</v>
      </c>
      <c r="B186" s="174"/>
      <c r="C186" s="217" t="s">
        <v>425</v>
      </c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9"/>
      <c r="AC186" s="206" t="s">
        <v>132</v>
      </c>
      <c r="AD186" s="207"/>
      <c r="AE186" s="399"/>
      <c r="AF186" s="400"/>
      <c r="AG186" s="400"/>
      <c r="AH186" s="401"/>
      <c r="AI186" s="399"/>
      <c r="AJ186" s="400"/>
      <c r="AK186" s="400"/>
      <c r="AL186" s="401"/>
      <c r="AM186" s="399"/>
      <c r="AN186" s="400"/>
      <c r="AO186" s="400"/>
      <c r="AP186" s="401"/>
      <c r="AQ186" s="399"/>
      <c r="AR186" s="400"/>
      <c r="AS186" s="400"/>
      <c r="AT186" s="401"/>
      <c r="AU186" s="399"/>
      <c r="AV186" s="400"/>
      <c r="AW186" s="400"/>
      <c r="AX186" s="401"/>
      <c r="AY186" s="399"/>
      <c r="AZ186" s="400"/>
      <c r="BA186" s="400"/>
      <c r="BB186" s="401"/>
      <c r="BC186" s="399"/>
      <c r="BD186" s="400"/>
      <c r="BE186" s="400"/>
      <c r="BF186" s="401"/>
      <c r="BG186" s="409" t="str">
        <f t="shared" si="2"/>
        <v>n.é.</v>
      </c>
      <c r="BH186" s="410"/>
    </row>
    <row r="187" spans="1:60" ht="14.25" hidden="1" customHeight="1" x14ac:dyDescent="0.2">
      <c r="A187" s="173" t="s">
        <v>704</v>
      </c>
      <c r="B187" s="174"/>
      <c r="C187" s="217" t="s">
        <v>424</v>
      </c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9"/>
      <c r="AC187" s="206" t="s">
        <v>133</v>
      </c>
      <c r="AD187" s="207"/>
      <c r="AE187" s="399"/>
      <c r="AF187" s="400"/>
      <c r="AG187" s="400"/>
      <c r="AH187" s="401"/>
      <c r="AI187" s="399"/>
      <c r="AJ187" s="400"/>
      <c r="AK187" s="400"/>
      <c r="AL187" s="401"/>
      <c r="AM187" s="399"/>
      <c r="AN187" s="400"/>
      <c r="AO187" s="400"/>
      <c r="AP187" s="401"/>
      <c r="AQ187" s="399"/>
      <c r="AR187" s="400"/>
      <c r="AS187" s="400"/>
      <c r="AT187" s="401"/>
      <c r="AU187" s="399"/>
      <c r="AV187" s="400"/>
      <c r="AW187" s="400"/>
      <c r="AX187" s="401"/>
      <c r="AY187" s="399"/>
      <c r="AZ187" s="400"/>
      <c r="BA187" s="400"/>
      <c r="BB187" s="401"/>
      <c r="BC187" s="399"/>
      <c r="BD187" s="400"/>
      <c r="BE187" s="400"/>
      <c r="BF187" s="401"/>
      <c r="BG187" s="409" t="str">
        <f t="shared" si="2"/>
        <v>n.é.</v>
      </c>
      <c r="BH187" s="410"/>
    </row>
    <row r="188" spans="1:60" ht="18" hidden="1" customHeight="1" x14ac:dyDescent="0.2">
      <c r="A188" s="173" t="s">
        <v>705</v>
      </c>
      <c r="B188" s="174"/>
      <c r="C188" s="217" t="s">
        <v>423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9"/>
      <c r="AC188" s="206" t="s">
        <v>134</v>
      </c>
      <c r="AD188" s="207"/>
      <c r="AE188" s="399"/>
      <c r="AF188" s="400"/>
      <c r="AG188" s="400"/>
      <c r="AH188" s="401"/>
      <c r="AI188" s="399"/>
      <c r="AJ188" s="400"/>
      <c r="AK188" s="400"/>
      <c r="AL188" s="401"/>
      <c r="AM188" s="399"/>
      <c r="AN188" s="400"/>
      <c r="AO188" s="400"/>
      <c r="AP188" s="401"/>
      <c r="AQ188" s="399"/>
      <c r="AR188" s="400"/>
      <c r="AS188" s="400"/>
      <c r="AT188" s="401"/>
      <c r="AU188" s="399"/>
      <c r="AV188" s="400"/>
      <c r="AW188" s="400"/>
      <c r="AX188" s="401"/>
      <c r="AY188" s="399"/>
      <c r="AZ188" s="400"/>
      <c r="BA188" s="400"/>
      <c r="BB188" s="401"/>
      <c r="BC188" s="399"/>
      <c r="BD188" s="400"/>
      <c r="BE188" s="400"/>
      <c r="BF188" s="401"/>
      <c r="BG188" s="409" t="str">
        <f t="shared" si="2"/>
        <v>n.é.</v>
      </c>
      <c r="BH188" s="410"/>
    </row>
    <row r="189" spans="1:60" ht="18.75" customHeight="1" x14ac:dyDescent="0.2">
      <c r="A189" s="173" t="s">
        <v>706</v>
      </c>
      <c r="B189" s="174"/>
      <c r="C189" s="217" t="s">
        <v>143</v>
      </c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9"/>
      <c r="AC189" s="206" t="s">
        <v>135</v>
      </c>
      <c r="AD189" s="207"/>
      <c r="AE189" s="399">
        <f>1900000+500000+2838618</f>
        <v>5238618</v>
      </c>
      <c r="AF189" s="400"/>
      <c r="AG189" s="400"/>
      <c r="AH189" s="401"/>
      <c r="AI189" s="399">
        <v>5238618</v>
      </c>
      <c r="AJ189" s="400"/>
      <c r="AK189" s="400"/>
      <c r="AL189" s="401"/>
      <c r="AM189" s="399"/>
      <c r="AN189" s="400"/>
      <c r="AO189" s="400"/>
      <c r="AP189" s="401"/>
      <c r="AQ189" s="399"/>
      <c r="AR189" s="400"/>
      <c r="AS189" s="400"/>
      <c r="AT189" s="401"/>
      <c r="AU189" s="399"/>
      <c r="AV189" s="400"/>
      <c r="AW189" s="400"/>
      <c r="AX189" s="401"/>
      <c r="AY189" s="399"/>
      <c r="AZ189" s="400"/>
      <c r="BA189" s="400"/>
      <c r="BB189" s="401"/>
      <c r="BC189" s="399"/>
      <c r="BD189" s="400"/>
      <c r="BE189" s="400"/>
      <c r="BF189" s="401"/>
      <c r="BG189" s="409">
        <f t="shared" si="2"/>
        <v>0</v>
      </c>
      <c r="BH189" s="410"/>
    </row>
    <row r="190" spans="1:60" ht="20.100000000000001" hidden="1" customHeight="1" x14ac:dyDescent="0.2">
      <c r="A190" s="173" t="s">
        <v>707</v>
      </c>
      <c r="B190" s="174"/>
      <c r="C190" s="217" t="s">
        <v>422</v>
      </c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9"/>
      <c r="AC190" s="206" t="s">
        <v>136</v>
      </c>
      <c r="AD190" s="207"/>
      <c r="AE190" s="399"/>
      <c r="AF190" s="400"/>
      <c r="AG190" s="400"/>
      <c r="AH190" s="401"/>
      <c r="AI190" s="399"/>
      <c r="AJ190" s="400"/>
      <c r="AK190" s="400"/>
      <c r="AL190" s="401"/>
      <c r="AM190" s="399"/>
      <c r="AN190" s="400"/>
      <c r="AO190" s="400"/>
      <c r="AP190" s="401"/>
      <c r="AQ190" s="399"/>
      <c r="AR190" s="400"/>
      <c r="AS190" s="400"/>
      <c r="AT190" s="401"/>
      <c r="AU190" s="399"/>
      <c r="AV190" s="400"/>
      <c r="AW190" s="400"/>
      <c r="AX190" s="401"/>
      <c r="AY190" s="399"/>
      <c r="AZ190" s="400"/>
      <c r="BA190" s="400"/>
      <c r="BB190" s="401"/>
      <c r="BC190" s="399"/>
      <c r="BD190" s="400"/>
      <c r="BE190" s="400"/>
      <c r="BF190" s="401"/>
      <c r="BG190" s="409" t="str">
        <f t="shared" si="2"/>
        <v>n.é.</v>
      </c>
      <c r="BH190" s="410"/>
    </row>
    <row r="191" spans="1:60" ht="20.100000000000001" hidden="1" customHeight="1" x14ac:dyDescent="0.2">
      <c r="A191" s="173" t="s">
        <v>708</v>
      </c>
      <c r="B191" s="174"/>
      <c r="C191" s="217" t="s">
        <v>421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9"/>
      <c r="AC191" s="206" t="s">
        <v>137</v>
      </c>
      <c r="AD191" s="207"/>
      <c r="AE191" s="399">
        <v>0</v>
      </c>
      <c r="AF191" s="400"/>
      <c r="AG191" s="400"/>
      <c r="AH191" s="401"/>
      <c r="AI191" s="399"/>
      <c r="AJ191" s="400"/>
      <c r="AK191" s="400"/>
      <c r="AL191" s="401"/>
      <c r="AM191" s="399"/>
      <c r="AN191" s="400"/>
      <c r="AO191" s="400"/>
      <c r="AP191" s="401"/>
      <c r="AQ191" s="399"/>
      <c r="AR191" s="400"/>
      <c r="AS191" s="400"/>
      <c r="AT191" s="401"/>
      <c r="AU191" s="399"/>
      <c r="AV191" s="400"/>
      <c r="AW191" s="400"/>
      <c r="AX191" s="401"/>
      <c r="AY191" s="399"/>
      <c r="AZ191" s="400"/>
      <c r="BA191" s="400"/>
      <c r="BB191" s="401"/>
      <c r="BC191" s="399"/>
      <c r="BD191" s="400"/>
      <c r="BE191" s="400"/>
      <c r="BF191" s="401"/>
      <c r="BG191" s="409" t="str">
        <f t="shared" si="2"/>
        <v>n.é.</v>
      </c>
      <c r="BH191" s="410"/>
    </row>
    <row r="192" spans="1:60" ht="20.100000000000001" hidden="1" customHeight="1" x14ac:dyDescent="0.2">
      <c r="A192" s="173" t="s">
        <v>709</v>
      </c>
      <c r="B192" s="174"/>
      <c r="C192" s="217" t="s">
        <v>144</v>
      </c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9"/>
      <c r="AC192" s="206" t="s">
        <v>138</v>
      </c>
      <c r="AD192" s="207"/>
      <c r="AE192" s="399"/>
      <c r="AF192" s="400"/>
      <c r="AG192" s="400"/>
      <c r="AH192" s="401"/>
      <c r="AI192" s="399"/>
      <c r="AJ192" s="400"/>
      <c r="AK192" s="400"/>
      <c r="AL192" s="401"/>
      <c r="AM192" s="399"/>
      <c r="AN192" s="400"/>
      <c r="AO192" s="400"/>
      <c r="AP192" s="401"/>
      <c r="AQ192" s="399"/>
      <c r="AR192" s="400"/>
      <c r="AS192" s="400"/>
      <c r="AT192" s="401"/>
      <c r="AU192" s="399"/>
      <c r="AV192" s="400"/>
      <c r="AW192" s="400"/>
      <c r="AX192" s="401"/>
      <c r="AY192" s="399"/>
      <c r="AZ192" s="400"/>
      <c r="BA192" s="400"/>
      <c r="BB192" s="401"/>
      <c r="BC192" s="399"/>
      <c r="BD192" s="400"/>
      <c r="BE192" s="400"/>
      <c r="BF192" s="401"/>
      <c r="BG192" s="409" t="str">
        <f t="shared" si="2"/>
        <v>n.é.</v>
      </c>
      <c r="BH192" s="410"/>
    </row>
    <row r="193" spans="1:60" ht="20.100000000000001" hidden="1" customHeight="1" x14ac:dyDescent="0.2">
      <c r="A193" s="173" t="s">
        <v>710</v>
      </c>
      <c r="B193" s="174"/>
      <c r="C193" s="214" t="s">
        <v>145</v>
      </c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6"/>
      <c r="AC193" s="206" t="s">
        <v>139</v>
      </c>
      <c r="AD193" s="207"/>
      <c r="AE193" s="399"/>
      <c r="AF193" s="400"/>
      <c r="AG193" s="400"/>
      <c r="AH193" s="401"/>
      <c r="AI193" s="399"/>
      <c r="AJ193" s="400"/>
      <c r="AK193" s="400"/>
      <c r="AL193" s="401"/>
      <c r="AM193" s="399"/>
      <c r="AN193" s="400"/>
      <c r="AO193" s="400"/>
      <c r="AP193" s="401"/>
      <c r="AQ193" s="399"/>
      <c r="AR193" s="400"/>
      <c r="AS193" s="400"/>
      <c r="AT193" s="401"/>
      <c r="AU193" s="399"/>
      <c r="AV193" s="400"/>
      <c r="AW193" s="400"/>
      <c r="AX193" s="401"/>
      <c r="AY193" s="399"/>
      <c r="AZ193" s="400"/>
      <c r="BA193" s="400"/>
      <c r="BB193" s="401"/>
      <c r="BC193" s="399"/>
      <c r="BD193" s="400"/>
      <c r="BE193" s="400"/>
      <c r="BF193" s="401"/>
      <c r="BG193" s="409" t="str">
        <f t="shared" si="2"/>
        <v>n.é.</v>
      </c>
      <c r="BH193" s="410"/>
    </row>
    <row r="194" spans="1:60" ht="20.100000000000001" hidden="1" customHeight="1" x14ac:dyDescent="0.2">
      <c r="A194" s="173" t="s">
        <v>711</v>
      </c>
      <c r="B194" s="174"/>
      <c r="C194" s="217" t="s">
        <v>678</v>
      </c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9"/>
      <c r="AC194" s="206" t="s">
        <v>140</v>
      </c>
      <c r="AD194" s="220"/>
      <c r="AE194" s="399"/>
      <c r="AF194" s="400"/>
      <c r="AG194" s="400"/>
      <c r="AH194" s="401"/>
      <c r="AI194" s="399"/>
      <c r="AJ194" s="400"/>
      <c r="AK194" s="400"/>
      <c r="AL194" s="401"/>
      <c r="AM194" s="399"/>
      <c r="AN194" s="400"/>
      <c r="AO194" s="400"/>
      <c r="AP194" s="401"/>
      <c r="AQ194" s="399"/>
      <c r="AR194" s="400"/>
      <c r="AS194" s="400"/>
      <c r="AT194" s="401"/>
      <c r="AU194" s="399"/>
      <c r="AV194" s="400"/>
      <c r="AW194" s="400"/>
      <c r="AX194" s="401"/>
      <c r="AY194" s="399"/>
      <c r="AZ194" s="400"/>
      <c r="BA194" s="400"/>
      <c r="BB194" s="401"/>
      <c r="BC194" s="399"/>
      <c r="BD194" s="400"/>
      <c r="BE194" s="400"/>
      <c r="BF194" s="401"/>
      <c r="BG194" s="409" t="str">
        <f>IF(AI194&gt;0,BC194/AI194,"n.é.")</f>
        <v>n.é.</v>
      </c>
      <c r="BH194" s="410"/>
    </row>
    <row r="195" spans="1:60" ht="17.25" customHeight="1" x14ac:dyDescent="0.2">
      <c r="A195" s="173" t="s">
        <v>712</v>
      </c>
      <c r="B195" s="174"/>
      <c r="C195" s="217" t="s">
        <v>146</v>
      </c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9"/>
      <c r="AC195" s="206" t="s">
        <v>141</v>
      </c>
      <c r="AD195" s="220"/>
      <c r="AE195" s="399"/>
      <c r="AF195" s="400"/>
      <c r="AG195" s="400"/>
      <c r="AH195" s="401"/>
      <c r="AI195" s="399">
        <v>1652864</v>
      </c>
      <c r="AJ195" s="400"/>
      <c r="AK195" s="400"/>
      <c r="AL195" s="401"/>
      <c r="AM195" s="399"/>
      <c r="AN195" s="400"/>
      <c r="AO195" s="400"/>
      <c r="AP195" s="401"/>
      <c r="AQ195" s="399"/>
      <c r="AR195" s="400"/>
      <c r="AS195" s="400"/>
      <c r="AT195" s="401"/>
      <c r="AU195" s="399"/>
      <c r="AV195" s="400"/>
      <c r="AW195" s="400"/>
      <c r="AX195" s="401"/>
      <c r="AY195" s="399"/>
      <c r="AZ195" s="400"/>
      <c r="BA195" s="400"/>
      <c r="BB195" s="401"/>
      <c r="BC195" s="399"/>
      <c r="BD195" s="400"/>
      <c r="BE195" s="400"/>
      <c r="BF195" s="401"/>
      <c r="BG195" s="409">
        <f t="shared" si="2"/>
        <v>0</v>
      </c>
      <c r="BH195" s="410"/>
    </row>
    <row r="196" spans="1:60" ht="20.100000000000001" customHeight="1" x14ac:dyDescent="0.2">
      <c r="A196" s="173" t="s">
        <v>713</v>
      </c>
      <c r="B196" s="174"/>
      <c r="C196" s="214" t="s">
        <v>147</v>
      </c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6"/>
      <c r="AC196" s="206" t="s">
        <v>679</v>
      </c>
      <c r="AD196" s="207"/>
      <c r="AE196" s="403">
        <f>1781254-480495-1650</f>
        <v>1299109</v>
      </c>
      <c r="AF196" s="400"/>
      <c r="AG196" s="400"/>
      <c r="AH196" s="401"/>
      <c r="AI196" s="403">
        <f>6898677-5000000</f>
        <v>1898677</v>
      </c>
      <c r="AJ196" s="400"/>
      <c r="AK196" s="400"/>
      <c r="AL196" s="401"/>
      <c r="AM196" s="384" t="s">
        <v>599</v>
      </c>
      <c r="AN196" s="385"/>
      <c r="AO196" s="385"/>
      <c r="AP196" s="386"/>
      <c r="AQ196" s="384" t="s">
        <v>599</v>
      </c>
      <c r="AR196" s="385"/>
      <c r="AS196" s="385"/>
      <c r="AT196" s="386"/>
      <c r="AU196" s="384" t="s">
        <v>599</v>
      </c>
      <c r="AV196" s="385"/>
      <c r="AW196" s="385"/>
      <c r="AX196" s="386"/>
      <c r="AY196" s="384" t="s">
        <v>599</v>
      </c>
      <c r="AZ196" s="385"/>
      <c r="BA196" s="385"/>
      <c r="BB196" s="386"/>
      <c r="BC196" s="384" t="s">
        <v>599</v>
      </c>
      <c r="BD196" s="385"/>
      <c r="BE196" s="385"/>
      <c r="BF196" s="386"/>
      <c r="BG196" s="387" t="s">
        <v>601</v>
      </c>
      <c r="BH196" s="388"/>
    </row>
    <row r="197" spans="1:60" ht="19.5" customHeight="1" x14ac:dyDescent="0.2">
      <c r="A197" s="183" t="s">
        <v>714</v>
      </c>
      <c r="B197" s="184"/>
      <c r="C197" s="196" t="s">
        <v>791</v>
      </c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8"/>
      <c r="AC197" s="204" t="s">
        <v>59</v>
      </c>
      <c r="AD197" s="205"/>
      <c r="AE197" s="193">
        <f>SUM(AE182:AH196)</f>
        <v>6537727</v>
      </c>
      <c r="AF197" s="194"/>
      <c r="AG197" s="194"/>
      <c r="AH197" s="195"/>
      <c r="AI197" s="193">
        <f>SUM(AI182:AL196)</f>
        <v>8854750</v>
      </c>
      <c r="AJ197" s="194"/>
      <c r="AK197" s="194"/>
      <c r="AL197" s="195"/>
      <c r="AM197" s="193">
        <f>SUM(AM182:AP196)</f>
        <v>0</v>
      </c>
      <c r="AN197" s="194"/>
      <c r="AO197" s="194"/>
      <c r="AP197" s="195"/>
      <c r="AQ197" s="193">
        <f>SUM(AQ182:AT196)</f>
        <v>0</v>
      </c>
      <c r="AR197" s="194"/>
      <c r="AS197" s="194"/>
      <c r="AT197" s="195"/>
      <c r="AU197" s="193">
        <f>SUM(AU182:AX196)</f>
        <v>0</v>
      </c>
      <c r="AV197" s="194"/>
      <c r="AW197" s="194"/>
      <c r="AX197" s="195"/>
      <c r="AY197" s="193">
        <f>SUM(AY182:BB196)</f>
        <v>0</v>
      </c>
      <c r="AZ197" s="194"/>
      <c r="BA197" s="194"/>
      <c r="BB197" s="195"/>
      <c r="BC197" s="193">
        <f>SUM(BC182:BF196)</f>
        <v>0</v>
      </c>
      <c r="BD197" s="194"/>
      <c r="BE197" s="194"/>
      <c r="BF197" s="195"/>
      <c r="BG197" s="181">
        <f t="shared" si="2"/>
        <v>0</v>
      </c>
      <c r="BH197" s="182"/>
    </row>
    <row r="198" spans="1:60" ht="23.25" hidden="1" customHeight="1" x14ac:dyDescent="0.2">
      <c r="A198" s="173" t="s">
        <v>715</v>
      </c>
      <c r="B198" s="174"/>
      <c r="C198" s="208" t="s">
        <v>148</v>
      </c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10"/>
      <c r="AC198" s="206" t="s">
        <v>124</v>
      </c>
      <c r="AD198" s="207"/>
      <c r="AE198" s="399"/>
      <c r="AF198" s="400"/>
      <c r="AG198" s="400"/>
      <c r="AH198" s="401"/>
      <c r="AI198" s="399"/>
      <c r="AJ198" s="400"/>
      <c r="AK198" s="400"/>
      <c r="AL198" s="401"/>
      <c r="AM198" s="399"/>
      <c r="AN198" s="400"/>
      <c r="AO198" s="400"/>
      <c r="AP198" s="401"/>
      <c r="AQ198" s="399"/>
      <c r="AR198" s="400"/>
      <c r="AS198" s="400"/>
      <c r="AT198" s="401"/>
      <c r="AU198" s="399"/>
      <c r="AV198" s="400"/>
      <c r="AW198" s="400"/>
      <c r="AX198" s="401"/>
      <c r="AY198" s="399"/>
      <c r="AZ198" s="400"/>
      <c r="BA198" s="400"/>
      <c r="BB198" s="401"/>
      <c r="BC198" s="399"/>
      <c r="BD198" s="400"/>
      <c r="BE198" s="400"/>
      <c r="BF198" s="401"/>
      <c r="BG198" s="409" t="str">
        <f t="shared" ref="BG198:BG253" si="3">IF(AI198&gt;0,BC198/AI198,"n.é.")</f>
        <v>n.é.</v>
      </c>
      <c r="BH198" s="410"/>
    </row>
    <row r="199" spans="1:60" ht="18.75" customHeight="1" x14ac:dyDescent="0.2">
      <c r="A199" s="173" t="s">
        <v>716</v>
      </c>
      <c r="B199" s="174"/>
      <c r="C199" s="208" t="s">
        <v>149</v>
      </c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10"/>
      <c r="AC199" s="206" t="s">
        <v>125</v>
      </c>
      <c r="AD199" s="207"/>
      <c r="AE199" s="399"/>
      <c r="AF199" s="400"/>
      <c r="AG199" s="400"/>
      <c r="AH199" s="401"/>
      <c r="AI199" s="399">
        <v>2500000</v>
      </c>
      <c r="AJ199" s="400"/>
      <c r="AK199" s="400"/>
      <c r="AL199" s="401"/>
      <c r="AM199" s="399"/>
      <c r="AN199" s="400"/>
      <c r="AO199" s="400"/>
      <c r="AP199" s="401"/>
      <c r="AQ199" s="399"/>
      <c r="AR199" s="400"/>
      <c r="AS199" s="400"/>
      <c r="AT199" s="401"/>
      <c r="AU199" s="399"/>
      <c r="AV199" s="400"/>
      <c r="AW199" s="400"/>
      <c r="AX199" s="401"/>
      <c r="AY199" s="399"/>
      <c r="AZ199" s="400"/>
      <c r="BA199" s="400"/>
      <c r="BB199" s="401"/>
      <c r="BC199" s="399"/>
      <c r="BD199" s="400"/>
      <c r="BE199" s="400"/>
      <c r="BF199" s="401"/>
      <c r="BG199" s="409">
        <f t="shared" si="3"/>
        <v>0</v>
      </c>
      <c r="BH199" s="410"/>
    </row>
    <row r="200" spans="1:60" ht="16.5" customHeight="1" x14ac:dyDescent="0.2">
      <c r="A200" s="173" t="s">
        <v>717</v>
      </c>
      <c r="B200" s="174"/>
      <c r="C200" s="208" t="s">
        <v>150</v>
      </c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10"/>
      <c r="AC200" s="206" t="s">
        <v>126</v>
      </c>
      <c r="AD200" s="207"/>
      <c r="AE200" s="399"/>
      <c r="AF200" s="400"/>
      <c r="AG200" s="400"/>
      <c r="AH200" s="401"/>
      <c r="AI200" s="399">
        <v>211000</v>
      </c>
      <c r="AJ200" s="400"/>
      <c r="AK200" s="400"/>
      <c r="AL200" s="401"/>
      <c r="AM200" s="399"/>
      <c r="AN200" s="400"/>
      <c r="AO200" s="400"/>
      <c r="AP200" s="401"/>
      <c r="AQ200" s="399"/>
      <c r="AR200" s="400"/>
      <c r="AS200" s="400"/>
      <c r="AT200" s="401"/>
      <c r="AU200" s="399"/>
      <c r="AV200" s="400"/>
      <c r="AW200" s="400"/>
      <c r="AX200" s="401"/>
      <c r="AY200" s="399"/>
      <c r="AZ200" s="400"/>
      <c r="BA200" s="400"/>
      <c r="BB200" s="401"/>
      <c r="BC200" s="399"/>
      <c r="BD200" s="400"/>
      <c r="BE200" s="400"/>
      <c r="BF200" s="401"/>
      <c r="BG200" s="409">
        <f t="shared" si="3"/>
        <v>0</v>
      </c>
      <c r="BH200" s="410"/>
    </row>
    <row r="201" spans="1:60" ht="20.25" customHeight="1" x14ac:dyDescent="0.2">
      <c r="A201" s="173" t="s">
        <v>718</v>
      </c>
      <c r="B201" s="174"/>
      <c r="C201" s="208" t="s">
        <v>151</v>
      </c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10"/>
      <c r="AC201" s="206" t="s">
        <v>127</v>
      </c>
      <c r="AD201" s="207"/>
      <c r="AE201" s="399">
        <f>28412211+7904848+700727+45200</f>
        <v>37062986</v>
      </c>
      <c r="AF201" s="400"/>
      <c r="AG201" s="400"/>
      <c r="AH201" s="401"/>
      <c r="AI201" s="417">
        <v>27953345</v>
      </c>
      <c r="AJ201" s="436"/>
      <c r="AK201" s="436"/>
      <c r="AL201" s="437"/>
      <c r="AM201" s="399"/>
      <c r="AN201" s="400"/>
      <c r="AO201" s="400"/>
      <c r="AP201" s="401"/>
      <c r="AQ201" s="399"/>
      <c r="AR201" s="400"/>
      <c r="AS201" s="400"/>
      <c r="AT201" s="401"/>
      <c r="AU201" s="399"/>
      <c r="AV201" s="400"/>
      <c r="AW201" s="400"/>
      <c r="AX201" s="401"/>
      <c r="AY201" s="399"/>
      <c r="AZ201" s="400"/>
      <c r="BA201" s="400"/>
      <c r="BB201" s="401"/>
      <c r="BC201" s="399"/>
      <c r="BD201" s="400"/>
      <c r="BE201" s="400"/>
      <c r="BF201" s="401"/>
      <c r="BG201" s="409">
        <f t="shared" si="3"/>
        <v>0</v>
      </c>
      <c r="BH201" s="410"/>
    </row>
    <row r="202" spans="1:60" ht="23.25" hidden="1" customHeight="1" x14ac:dyDescent="0.2">
      <c r="A202" s="173" t="s">
        <v>719</v>
      </c>
      <c r="B202" s="174"/>
      <c r="C202" s="190" t="s">
        <v>152</v>
      </c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2"/>
      <c r="AC202" s="206" t="s">
        <v>128</v>
      </c>
      <c r="AD202" s="207"/>
      <c r="AE202" s="399">
        <v>0</v>
      </c>
      <c r="AF202" s="400"/>
      <c r="AG202" s="400"/>
      <c r="AH202" s="401"/>
      <c r="AI202" s="399"/>
      <c r="AJ202" s="400"/>
      <c r="AK202" s="400"/>
      <c r="AL202" s="401"/>
      <c r="AM202" s="399"/>
      <c r="AN202" s="400"/>
      <c r="AO202" s="400"/>
      <c r="AP202" s="401"/>
      <c r="AQ202" s="399"/>
      <c r="AR202" s="400"/>
      <c r="AS202" s="400"/>
      <c r="AT202" s="401"/>
      <c r="AU202" s="399"/>
      <c r="AV202" s="400"/>
      <c r="AW202" s="400"/>
      <c r="AX202" s="401"/>
      <c r="AY202" s="399"/>
      <c r="AZ202" s="400"/>
      <c r="BA202" s="400"/>
      <c r="BB202" s="401"/>
      <c r="BC202" s="399"/>
      <c r="BD202" s="400"/>
      <c r="BE202" s="400"/>
      <c r="BF202" s="401"/>
      <c r="BG202" s="409" t="str">
        <f t="shared" si="3"/>
        <v>n.é.</v>
      </c>
      <c r="BH202" s="410"/>
    </row>
    <row r="203" spans="1:60" ht="0.75" hidden="1" customHeight="1" x14ac:dyDescent="0.2">
      <c r="A203" s="173" t="s">
        <v>720</v>
      </c>
      <c r="B203" s="174"/>
      <c r="C203" s="190" t="s">
        <v>153</v>
      </c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2"/>
      <c r="AC203" s="206" t="s">
        <v>129</v>
      </c>
      <c r="AD203" s="207"/>
      <c r="AE203" s="399">
        <v>0</v>
      </c>
      <c r="AF203" s="400"/>
      <c r="AG203" s="400"/>
      <c r="AH203" s="401"/>
      <c r="AI203" s="399"/>
      <c r="AJ203" s="400"/>
      <c r="AK203" s="400"/>
      <c r="AL203" s="401"/>
      <c r="AM203" s="399"/>
      <c r="AN203" s="400"/>
      <c r="AO203" s="400"/>
      <c r="AP203" s="401"/>
      <c r="AQ203" s="399"/>
      <c r="AR203" s="400"/>
      <c r="AS203" s="400"/>
      <c r="AT203" s="401"/>
      <c r="AU203" s="399"/>
      <c r="AV203" s="400"/>
      <c r="AW203" s="400"/>
      <c r="AX203" s="401"/>
      <c r="AY203" s="399"/>
      <c r="AZ203" s="400"/>
      <c r="BA203" s="400"/>
      <c r="BB203" s="401"/>
      <c r="BC203" s="399"/>
      <c r="BD203" s="400"/>
      <c r="BE203" s="400"/>
      <c r="BF203" s="401"/>
      <c r="BG203" s="409" t="str">
        <f t="shared" si="3"/>
        <v>n.é.</v>
      </c>
      <c r="BH203" s="410"/>
    </row>
    <row r="204" spans="1:60" ht="18.75" customHeight="1" x14ac:dyDescent="0.2">
      <c r="A204" s="173" t="s">
        <v>721</v>
      </c>
      <c r="B204" s="174"/>
      <c r="C204" s="190" t="s">
        <v>154</v>
      </c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2"/>
      <c r="AC204" s="206" t="s">
        <v>130</v>
      </c>
      <c r="AD204" s="207"/>
      <c r="AE204" s="399">
        <f>7671298+2923710+2595285+12205</f>
        <v>13202498</v>
      </c>
      <c r="AF204" s="400"/>
      <c r="AG204" s="400"/>
      <c r="AH204" s="401"/>
      <c r="AI204" s="438">
        <v>7547403</v>
      </c>
      <c r="AJ204" s="436"/>
      <c r="AK204" s="436"/>
      <c r="AL204" s="437"/>
      <c r="AM204" s="399"/>
      <c r="AN204" s="400"/>
      <c r="AO204" s="400"/>
      <c r="AP204" s="401"/>
      <c r="AQ204" s="399"/>
      <c r="AR204" s="400"/>
      <c r="AS204" s="400"/>
      <c r="AT204" s="401"/>
      <c r="AU204" s="399"/>
      <c r="AV204" s="400"/>
      <c r="AW204" s="400"/>
      <c r="AX204" s="401"/>
      <c r="AY204" s="399"/>
      <c r="AZ204" s="400"/>
      <c r="BA204" s="400"/>
      <c r="BB204" s="401"/>
      <c r="BC204" s="399"/>
      <c r="BD204" s="400"/>
      <c r="BE204" s="400"/>
      <c r="BF204" s="401"/>
      <c r="BG204" s="409">
        <f t="shared" si="3"/>
        <v>0</v>
      </c>
      <c r="BH204" s="410"/>
    </row>
    <row r="205" spans="1:60" s="2" customFormat="1" ht="16.5" customHeight="1" x14ac:dyDescent="0.2">
      <c r="A205" s="183" t="s">
        <v>722</v>
      </c>
      <c r="B205" s="184"/>
      <c r="C205" s="185" t="s">
        <v>769</v>
      </c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7"/>
      <c r="AC205" s="204" t="s">
        <v>60</v>
      </c>
      <c r="AD205" s="205"/>
      <c r="AE205" s="193">
        <f>SUM(AE198:AH204)</f>
        <v>50265484</v>
      </c>
      <c r="AF205" s="194"/>
      <c r="AG205" s="194"/>
      <c r="AH205" s="195"/>
      <c r="AI205" s="193">
        <f>SUM(AI198:AL204)</f>
        <v>38211748</v>
      </c>
      <c r="AJ205" s="194"/>
      <c r="AK205" s="194"/>
      <c r="AL205" s="195"/>
      <c r="AM205" s="193">
        <f>SUM(AM198:AP204)</f>
        <v>0</v>
      </c>
      <c r="AN205" s="194"/>
      <c r="AO205" s="194"/>
      <c r="AP205" s="195"/>
      <c r="AQ205" s="193">
        <f>SUM(AQ198:AT204)</f>
        <v>0</v>
      </c>
      <c r="AR205" s="194"/>
      <c r="AS205" s="194"/>
      <c r="AT205" s="195"/>
      <c r="AU205" s="193">
        <f>SUM(AU198:AX204)</f>
        <v>0</v>
      </c>
      <c r="AV205" s="194"/>
      <c r="AW205" s="194"/>
      <c r="AX205" s="195"/>
      <c r="AY205" s="193">
        <f>SUM(AY198:BB204)</f>
        <v>0</v>
      </c>
      <c r="AZ205" s="194"/>
      <c r="BA205" s="194"/>
      <c r="BB205" s="195"/>
      <c r="BC205" s="193">
        <f>SUM(BC198:BF204)</f>
        <v>0</v>
      </c>
      <c r="BD205" s="194"/>
      <c r="BE205" s="194"/>
      <c r="BF205" s="195"/>
      <c r="BG205" s="181">
        <f t="shared" si="3"/>
        <v>0</v>
      </c>
      <c r="BH205" s="182"/>
    </row>
    <row r="206" spans="1:60" ht="21" customHeight="1" x14ac:dyDescent="0.2">
      <c r="A206" s="173" t="s">
        <v>723</v>
      </c>
      <c r="B206" s="174"/>
      <c r="C206" s="175" t="s">
        <v>167</v>
      </c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7"/>
      <c r="AC206" s="206" t="s">
        <v>155</v>
      </c>
      <c r="AD206" s="207"/>
      <c r="AE206" s="399">
        <v>88900324</v>
      </c>
      <c r="AF206" s="400"/>
      <c r="AG206" s="400"/>
      <c r="AH206" s="401"/>
      <c r="AI206" s="399">
        <v>139797302</v>
      </c>
      <c r="AJ206" s="400"/>
      <c r="AK206" s="400"/>
      <c r="AL206" s="401"/>
      <c r="AM206" s="399"/>
      <c r="AN206" s="400"/>
      <c r="AO206" s="400"/>
      <c r="AP206" s="401"/>
      <c r="AQ206" s="399"/>
      <c r="AR206" s="400"/>
      <c r="AS206" s="400"/>
      <c r="AT206" s="401"/>
      <c r="AU206" s="399"/>
      <c r="AV206" s="400"/>
      <c r="AW206" s="400"/>
      <c r="AX206" s="401"/>
      <c r="AY206" s="399"/>
      <c r="AZ206" s="400"/>
      <c r="BA206" s="400"/>
      <c r="BB206" s="401"/>
      <c r="BC206" s="399"/>
      <c r="BD206" s="400"/>
      <c r="BE206" s="400"/>
      <c r="BF206" s="401"/>
      <c r="BG206" s="409">
        <f t="shared" si="3"/>
        <v>0</v>
      </c>
      <c r="BH206" s="410"/>
    </row>
    <row r="207" spans="1:60" ht="15.75" hidden="1" customHeight="1" x14ac:dyDescent="0.2">
      <c r="A207" s="173" t="s">
        <v>724</v>
      </c>
      <c r="B207" s="174"/>
      <c r="C207" s="175" t="s">
        <v>168</v>
      </c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7"/>
      <c r="AC207" s="206" t="s">
        <v>156</v>
      </c>
      <c r="AD207" s="207"/>
      <c r="AE207" s="399"/>
      <c r="AF207" s="400"/>
      <c r="AG207" s="400"/>
      <c r="AH207" s="401"/>
      <c r="AI207" s="399"/>
      <c r="AJ207" s="400"/>
      <c r="AK207" s="400"/>
      <c r="AL207" s="401"/>
      <c r="AM207" s="399"/>
      <c r="AN207" s="400"/>
      <c r="AO207" s="400"/>
      <c r="AP207" s="401"/>
      <c r="AQ207" s="399"/>
      <c r="AR207" s="400"/>
      <c r="AS207" s="400"/>
      <c r="AT207" s="401"/>
      <c r="AU207" s="399"/>
      <c r="AV207" s="400"/>
      <c r="AW207" s="400"/>
      <c r="AX207" s="401"/>
      <c r="AY207" s="399"/>
      <c r="AZ207" s="400"/>
      <c r="BA207" s="400"/>
      <c r="BB207" s="401"/>
      <c r="BC207" s="399"/>
      <c r="BD207" s="400"/>
      <c r="BE207" s="400"/>
      <c r="BF207" s="401"/>
      <c r="BG207" s="409" t="str">
        <f t="shared" si="3"/>
        <v>n.é.</v>
      </c>
      <c r="BH207" s="410"/>
    </row>
    <row r="208" spans="1:60" ht="36" hidden="1" customHeight="1" x14ac:dyDescent="0.2">
      <c r="A208" s="173" t="s">
        <v>725</v>
      </c>
      <c r="B208" s="174"/>
      <c r="C208" s="175" t="s">
        <v>169</v>
      </c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7"/>
      <c r="AC208" s="206" t="s">
        <v>157</v>
      </c>
      <c r="AD208" s="207"/>
      <c r="AE208" s="399"/>
      <c r="AF208" s="400"/>
      <c r="AG208" s="400"/>
      <c r="AH208" s="401"/>
      <c r="AI208" s="399"/>
      <c r="AJ208" s="400"/>
      <c r="AK208" s="400"/>
      <c r="AL208" s="401"/>
      <c r="AM208" s="399"/>
      <c r="AN208" s="400"/>
      <c r="AO208" s="400"/>
      <c r="AP208" s="401"/>
      <c r="AQ208" s="399"/>
      <c r="AR208" s="400"/>
      <c r="AS208" s="400"/>
      <c r="AT208" s="401"/>
      <c r="AU208" s="399"/>
      <c r="AV208" s="400"/>
      <c r="AW208" s="400"/>
      <c r="AX208" s="401"/>
      <c r="AY208" s="399"/>
      <c r="AZ208" s="400"/>
      <c r="BA208" s="400"/>
      <c r="BB208" s="401"/>
      <c r="BC208" s="399"/>
      <c r="BD208" s="400"/>
      <c r="BE208" s="400"/>
      <c r="BF208" s="401"/>
      <c r="BG208" s="409" t="str">
        <f t="shared" si="3"/>
        <v>n.é.</v>
      </c>
      <c r="BH208" s="410"/>
    </row>
    <row r="209" spans="1:60" ht="18" customHeight="1" x14ac:dyDescent="0.2">
      <c r="A209" s="173" t="s">
        <v>726</v>
      </c>
      <c r="B209" s="174"/>
      <c r="C209" s="175" t="s">
        <v>170</v>
      </c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7"/>
      <c r="AC209" s="206" t="s">
        <v>158</v>
      </c>
      <c r="AD209" s="207"/>
      <c r="AE209" s="399">
        <v>24003088</v>
      </c>
      <c r="AF209" s="400"/>
      <c r="AG209" s="400"/>
      <c r="AH209" s="401"/>
      <c r="AI209" s="403">
        <f>31368956+5000000</f>
        <v>36368956</v>
      </c>
      <c r="AJ209" s="400"/>
      <c r="AK209" s="400"/>
      <c r="AL209" s="401"/>
      <c r="AM209" s="399"/>
      <c r="AN209" s="400"/>
      <c r="AO209" s="400"/>
      <c r="AP209" s="401"/>
      <c r="AQ209" s="399"/>
      <c r="AR209" s="400"/>
      <c r="AS209" s="400"/>
      <c r="AT209" s="401"/>
      <c r="AU209" s="399"/>
      <c r="AV209" s="400"/>
      <c r="AW209" s="400"/>
      <c r="AX209" s="401"/>
      <c r="AY209" s="399"/>
      <c r="AZ209" s="400"/>
      <c r="BA209" s="400"/>
      <c r="BB209" s="401"/>
      <c r="BC209" s="399"/>
      <c r="BD209" s="400"/>
      <c r="BE209" s="400"/>
      <c r="BF209" s="401"/>
      <c r="BG209" s="409">
        <f t="shared" si="3"/>
        <v>0</v>
      </c>
      <c r="BH209" s="410"/>
    </row>
    <row r="210" spans="1:60" s="2" customFormat="1" ht="20.100000000000001" customHeight="1" x14ac:dyDescent="0.2">
      <c r="A210" s="183" t="s">
        <v>727</v>
      </c>
      <c r="B210" s="184"/>
      <c r="C210" s="196" t="s">
        <v>770</v>
      </c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8"/>
      <c r="AC210" s="204" t="s">
        <v>61</v>
      </c>
      <c r="AD210" s="205"/>
      <c r="AE210" s="193">
        <f>SUM(AE206:AH209)</f>
        <v>112903412</v>
      </c>
      <c r="AF210" s="194"/>
      <c r="AG210" s="194"/>
      <c r="AH210" s="195"/>
      <c r="AI210" s="193">
        <f>SUM(AI206:AL209)</f>
        <v>176166258</v>
      </c>
      <c r="AJ210" s="194"/>
      <c r="AK210" s="194"/>
      <c r="AL210" s="195"/>
      <c r="AM210" s="193">
        <f>SUM(AM206:AP209)</f>
        <v>0</v>
      </c>
      <c r="AN210" s="194"/>
      <c r="AO210" s="194"/>
      <c r="AP210" s="195"/>
      <c r="AQ210" s="193">
        <f>SUM(AQ206:AT209)</f>
        <v>0</v>
      </c>
      <c r="AR210" s="194"/>
      <c r="AS210" s="194"/>
      <c r="AT210" s="195"/>
      <c r="AU210" s="193">
        <f>SUM(AU206:AX209)</f>
        <v>0</v>
      </c>
      <c r="AV210" s="194"/>
      <c r="AW210" s="194"/>
      <c r="AX210" s="195"/>
      <c r="AY210" s="193">
        <f>SUM(AY206:BB209)</f>
        <v>0</v>
      </c>
      <c r="AZ210" s="194"/>
      <c r="BA210" s="194"/>
      <c r="BB210" s="195"/>
      <c r="BC210" s="193">
        <f>SUM(BC206:BF209)</f>
        <v>0</v>
      </c>
      <c r="BD210" s="194"/>
      <c r="BE210" s="194"/>
      <c r="BF210" s="195"/>
      <c r="BG210" s="181">
        <f t="shared" si="3"/>
        <v>0</v>
      </c>
      <c r="BH210" s="182"/>
    </row>
    <row r="211" spans="1:60" ht="20.100000000000001" hidden="1" customHeight="1" x14ac:dyDescent="0.2">
      <c r="A211" s="173" t="s">
        <v>728</v>
      </c>
      <c r="B211" s="174"/>
      <c r="C211" s="175" t="s">
        <v>416</v>
      </c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7"/>
      <c r="AC211" s="206" t="s">
        <v>159</v>
      </c>
      <c r="AD211" s="207"/>
      <c r="AE211" s="399"/>
      <c r="AF211" s="400"/>
      <c r="AG211" s="400"/>
      <c r="AH211" s="401"/>
      <c r="AI211" s="399"/>
      <c r="AJ211" s="400"/>
      <c r="AK211" s="400"/>
      <c r="AL211" s="401"/>
      <c r="AM211" s="399"/>
      <c r="AN211" s="400"/>
      <c r="AO211" s="400"/>
      <c r="AP211" s="401"/>
      <c r="AQ211" s="399"/>
      <c r="AR211" s="400"/>
      <c r="AS211" s="400"/>
      <c r="AT211" s="401"/>
      <c r="AU211" s="399"/>
      <c r="AV211" s="400"/>
      <c r="AW211" s="400"/>
      <c r="AX211" s="401"/>
      <c r="AY211" s="399"/>
      <c r="AZ211" s="400"/>
      <c r="BA211" s="400"/>
      <c r="BB211" s="401"/>
      <c r="BC211" s="399"/>
      <c r="BD211" s="400"/>
      <c r="BE211" s="400"/>
      <c r="BF211" s="401"/>
      <c r="BG211" s="409" t="str">
        <f t="shared" si="3"/>
        <v>n.é.</v>
      </c>
      <c r="BH211" s="410"/>
    </row>
    <row r="212" spans="1:60" ht="20.100000000000001" hidden="1" customHeight="1" x14ac:dyDescent="0.2">
      <c r="A212" s="173" t="s">
        <v>729</v>
      </c>
      <c r="B212" s="174"/>
      <c r="C212" s="175" t="s">
        <v>417</v>
      </c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7"/>
      <c r="AC212" s="206" t="s">
        <v>160</v>
      </c>
      <c r="AD212" s="207"/>
      <c r="AE212" s="399"/>
      <c r="AF212" s="400"/>
      <c r="AG212" s="400"/>
      <c r="AH212" s="401"/>
      <c r="AI212" s="399"/>
      <c r="AJ212" s="400"/>
      <c r="AK212" s="400"/>
      <c r="AL212" s="401"/>
      <c r="AM212" s="399"/>
      <c r="AN212" s="400"/>
      <c r="AO212" s="400"/>
      <c r="AP212" s="401"/>
      <c r="AQ212" s="399"/>
      <c r="AR212" s="400"/>
      <c r="AS212" s="400"/>
      <c r="AT212" s="401"/>
      <c r="AU212" s="399"/>
      <c r="AV212" s="400"/>
      <c r="AW212" s="400"/>
      <c r="AX212" s="401"/>
      <c r="AY212" s="399"/>
      <c r="AZ212" s="400"/>
      <c r="BA212" s="400"/>
      <c r="BB212" s="401"/>
      <c r="BC212" s="399"/>
      <c r="BD212" s="400"/>
      <c r="BE212" s="400"/>
      <c r="BF212" s="401"/>
      <c r="BG212" s="409" t="str">
        <f t="shared" si="3"/>
        <v>n.é.</v>
      </c>
      <c r="BH212" s="410"/>
    </row>
    <row r="213" spans="1:60" ht="20.100000000000001" hidden="1" customHeight="1" x14ac:dyDescent="0.2">
      <c r="A213" s="173" t="s">
        <v>730</v>
      </c>
      <c r="B213" s="174"/>
      <c r="C213" s="175" t="s">
        <v>418</v>
      </c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7"/>
      <c r="AC213" s="206" t="s">
        <v>161</v>
      </c>
      <c r="AD213" s="207"/>
      <c r="AE213" s="399"/>
      <c r="AF213" s="400"/>
      <c r="AG213" s="400"/>
      <c r="AH213" s="401"/>
      <c r="AI213" s="399"/>
      <c r="AJ213" s="400"/>
      <c r="AK213" s="400"/>
      <c r="AL213" s="401"/>
      <c r="AM213" s="399"/>
      <c r="AN213" s="400"/>
      <c r="AO213" s="400"/>
      <c r="AP213" s="401"/>
      <c r="AQ213" s="399"/>
      <c r="AR213" s="400"/>
      <c r="AS213" s="400"/>
      <c r="AT213" s="401"/>
      <c r="AU213" s="399"/>
      <c r="AV213" s="400"/>
      <c r="AW213" s="400"/>
      <c r="AX213" s="401"/>
      <c r="AY213" s="399"/>
      <c r="AZ213" s="400"/>
      <c r="BA213" s="400"/>
      <c r="BB213" s="401"/>
      <c r="BC213" s="399"/>
      <c r="BD213" s="400"/>
      <c r="BE213" s="400"/>
      <c r="BF213" s="401"/>
      <c r="BG213" s="409" t="str">
        <f t="shared" si="3"/>
        <v>n.é.</v>
      </c>
      <c r="BH213" s="410"/>
    </row>
    <row r="214" spans="1:60" ht="20.100000000000001" hidden="1" customHeight="1" x14ac:dyDescent="0.2">
      <c r="A214" s="173" t="s">
        <v>731</v>
      </c>
      <c r="B214" s="174"/>
      <c r="C214" s="175" t="s">
        <v>171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7"/>
      <c r="AC214" s="206" t="s">
        <v>162</v>
      </c>
      <c r="AD214" s="207"/>
      <c r="AE214" s="399"/>
      <c r="AF214" s="400"/>
      <c r="AG214" s="400"/>
      <c r="AH214" s="401"/>
      <c r="AI214" s="399"/>
      <c r="AJ214" s="400"/>
      <c r="AK214" s="400"/>
      <c r="AL214" s="401"/>
      <c r="AM214" s="399"/>
      <c r="AN214" s="400"/>
      <c r="AO214" s="400"/>
      <c r="AP214" s="401"/>
      <c r="AQ214" s="399"/>
      <c r="AR214" s="400"/>
      <c r="AS214" s="400"/>
      <c r="AT214" s="401"/>
      <c r="AU214" s="399"/>
      <c r="AV214" s="400"/>
      <c r="AW214" s="400"/>
      <c r="AX214" s="401"/>
      <c r="AY214" s="399"/>
      <c r="AZ214" s="400"/>
      <c r="BA214" s="400"/>
      <c r="BB214" s="401"/>
      <c r="BC214" s="399"/>
      <c r="BD214" s="400"/>
      <c r="BE214" s="400"/>
      <c r="BF214" s="401"/>
      <c r="BG214" s="409" t="str">
        <f t="shared" si="3"/>
        <v>n.é.</v>
      </c>
      <c r="BH214" s="410"/>
    </row>
    <row r="215" spans="1:60" ht="20.100000000000001" hidden="1" customHeight="1" x14ac:dyDescent="0.2">
      <c r="A215" s="173" t="s">
        <v>732</v>
      </c>
      <c r="B215" s="174"/>
      <c r="C215" s="175" t="s">
        <v>419</v>
      </c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7"/>
      <c r="AC215" s="206" t="s">
        <v>163</v>
      </c>
      <c r="AD215" s="207"/>
      <c r="AE215" s="399"/>
      <c r="AF215" s="400"/>
      <c r="AG215" s="400"/>
      <c r="AH215" s="401"/>
      <c r="AI215" s="399"/>
      <c r="AJ215" s="400"/>
      <c r="AK215" s="400"/>
      <c r="AL215" s="401"/>
      <c r="AM215" s="399"/>
      <c r="AN215" s="400"/>
      <c r="AO215" s="400"/>
      <c r="AP215" s="401"/>
      <c r="AQ215" s="399"/>
      <c r="AR215" s="400"/>
      <c r="AS215" s="400"/>
      <c r="AT215" s="401"/>
      <c r="AU215" s="399"/>
      <c r="AV215" s="400"/>
      <c r="AW215" s="400"/>
      <c r="AX215" s="401"/>
      <c r="AY215" s="399"/>
      <c r="AZ215" s="400"/>
      <c r="BA215" s="400"/>
      <c r="BB215" s="401"/>
      <c r="BC215" s="399"/>
      <c r="BD215" s="400"/>
      <c r="BE215" s="400"/>
      <c r="BF215" s="401"/>
      <c r="BG215" s="409" t="str">
        <f t="shared" si="3"/>
        <v>n.é.</v>
      </c>
      <c r="BH215" s="410"/>
    </row>
    <row r="216" spans="1:60" ht="20.100000000000001" hidden="1" customHeight="1" x14ac:dyDescent="0.2">
      <c r="A216" s="173" t="s">
        <v>733</v>
      </c>
      <c r="B216" s="174"/>
      <c r="C216" s="175" t="s">
        <v>420</v>
      </c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7"/>
      <c r="AC216" s="206" t="s">
        <v>164</v>
      </c>
      <c r="AD216" s="207"/>
      <c r="AE216" s="399"/>
      <c r="AF216" s="400"/>
      <c r="AG216" s="400"/>
      <c r="AH216" s="401"/>
      <c r="AI216" s="399"/>
      <c r="AJ216" s="400"/>
      <c r="AK216" s="400"/>
      <c r="AL216" s="401"/>
      <c r="AM216" s="399"/>
      <c r="AN216" s="400"/>
      <c r="AO216" s="400"/>
      <c r="AP216" s="401"/>
      <c r="AQ216" s="399"/>
      <c r="AR216" s="400"/>
      <c r="AS216" s="400"/>
      <c r="AT216" s="401"/>
      <c r="AU216" s="399"/>
      <c r="AV216" s="400"/>
      <c r="AW216" s="400"/>
      <c r="AX216" s="401"/>
      <c r="AY216" s="399"/>
      <c r="AZ216" s="400"/>
      <c r="BA216" s="400"/>
      <c r="BB216" s="401"/>
      <c r="BC216" s="399"/>
      <c r="BD216" s="400"/>
      <c r="BE216" s="400"/>
      <c r="BF216" s="401"/>
      <c r="BG216" s="409" t="str">
        <f t="shared" si="3"/>
        <v>n.é.</v>
      </c>
      <c r="BH216" s="410"/>
    </row>
    <row r="217" spans="1:60" ht="20.100000000000001" hidden="1" customHeight="1" x14ac:dyDescent="0.2">
      <c r="A217" s="173" t="s">
        <v>734</v>
      </c>
      <c r="B217" s="174"/>
      <c r="C217" s="175" t="s">
        <v>172</v>
      </c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7"/>
      <c r="AC217" s="206" t="s">
        <v>165</v>
      </c>
      <c r="AD217" s="207"/>
      <c r="AE217" s="399"/>
      <c r="AF217" s="400"/>
      <c r="AG217" s="400"/>
      <c r="AH217" s="401"/>
      <c r="AI217" s="399"/>
      <c r="AJ217" s="400"/>
      <c r="AK217" s="400"/>
      <c r="AL217" s="401"/>
      <c r="AM217" s="399"/>
      <c r="AN217" s="400"/>
      <c r="AO217" s="400"/>
      <c r="AP217" s="401"/>
      <c r="AQ217" s="399"/>
      <c r="AR217" s="400"/>
      <c r="AS217" s="400"/>
      <c r="AT217" s="401"/>
      <c r="AU217" s="399"/>
      <c r="AV217" s="400"/>
      <c r="AW217" s="400"/>
      <c r="AX217" s="401"/>
      <c r="AY217" s="399"/>
      <c r="AZ217" s="400"/>
      <c r="BA217" s="400"/>
      <c r="BB217" s="401"/>
      <c r="BC217" s="399"/>
      <c r="BD217" s="400"/>
      <c r="BE217" s="400"/>
      <c r="BF217" s="401"/>
      <c r="BG217" s="409" t="str">
        <f t="shared" si="3"/>
        <v>n.é.</v>
      </c>
      <c r="BH217" s="410"/>
    </row>
    <row r="218" spans="1:60" ht="20.100000000000001" hidden="1" customHeight="1" x14ac:dyDescent="0.2">
      <c r="A218" s="173" t="s">
        <v>735</v>
      </c>
      <c r="B218" s="174"/>
      <c r="C218" s="175" t="s">
        <v>680</v>
      </c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7"/>
      <c r="AC218" s="206" t="s">
        <v>166</v>
      </c>
      <c r="AD218" s="207"/>
      <c r="AE218" s="399"/>
      <c r="AF218" s="400"/>
      <c r="AG218" s="400"/>
      <c r="AH218" s="401"/>
      <c r="AI218" s="399"/>
      <c r="AJ218" s="400"/>
      <c r="AK218" s="400"/>
      <c r="AL218" s="401"/>
      <c r="AM218" s="399"/>
      <c r="AN218" s="400"/>
      <c r="AO218" s="400"/>
      <c r="AP218" s="401"/>
      <c r="AQ218" s="399"/>
      <c r="AR218" s="400"/>
      <c r="AS218" s="400"/>
      <c r="AT218" s="401"/>
      <c r="AU218" s="399"/>
      <c r="AV218" s="400"/>
      <c r="AW218" s="400"/>
      <c r="AX218" s="401"/>
      <c r="AY218" s="399"/>
      <c r="AZ218" s="400"/>
      <c r="BA218" s="400"/>
      <c r="BB218" s="401"/>
      <c r="BC218" s="399"/>
      <c r="BD218" s="400"/>
      <c r="BE218" s="400"/>
      <c r="BF218" s="401"/>
      <c r="BG218" s="409" t="str">
        <f>IF(AI218&gt;0,BC218/AI218,"n.é.")</f>
        <v>n.é.</v>
      </c>
      <c r="BH218" s="410"/>
    </row>
    <row r="219" spans="1:60" ht="20.100000000000001" hidden="1" customHeight="1" x14ac:dyDescent="0.2">
      <c r="A219" s="173" t="s">
        <v>736</v>
      </c>
      <c r="B219" s="174"/>
      <c r="C219" s="175" t="s">
        <v>173</v>
      </c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7"/>
      <c r="AC219" s="206" t="s">
        <v>681</v>
      </c>
      <c r="AD219" s="207"/>
      <c r="AE219" s="399"/>
      <c r="AF219" s="400"/>
      <c r="AG219" s="400"/>
      <c r="AH219" s="401"/>
      <c r="AI219" s="399"/>
      <c r="AJ219" s="400"/>
      <c r="AK219" s="400"/>
      <c r="AL219" s="401"/>
      <c r="AM219" s="399"/>
      <c r="AN219" s="400"/>
      <c r="AO219" s="400"/>
      <c r="AP219" s="401"/>
      <c r="AQ219" s="399"/>
      <c r="AR219" s="400"/>
      <c r="AS219" s="400"/>
      <c r="AT219" s="401"/>
      <c r="AU219" s="399"/>
      <c r="AV219" s="400"/>
      <c r="AW219" s="400"/>
      <c r="AX219" s="401"/>
      <c r="AY219" s="399"/>
      <c r="AZ219" s="400"/>
      <c r="BA219" s="400"/>
      <c r="BB219" s="401"/>
      <c r="BC219" s="399"/>
      <c r="BD219" s="400"/>
      <c r="BE219" s="400"/>
      <c r="BF219" s="401"/>
      <c r="BG219" s="409" t="str">
        <f t="shared" si="3"/>
        <v>n.é.</v>
      </c>
      <c r="BH219" s="410"/>
    </row>
    <row r="220" spans="1:60" ht="20.100000000000001" customHeight="1" x14ac:dyDescent="0.2">
      <c r="A220" s="183" t="s">
        <v>737</v>
      </c>
      <c r="B220" s="184"/>
      <c r="C220" s="196" t="s">
        <v>771</v>
      </c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8"/>
      <c r="AC220" s="204" t="s">
        <v>62</v>
      </c>
      <c r="AD220" s="205"/>
      <c r="AE220" s="193">
        <f>SUM(AE211:AH219)</f>
        <v>0</v>
      </c>
      <c r="AF220" s="194"/>
      <c r="AG220" s="194"/>
      <c r="AH220" s="195"/>
      <c r="AI220" s="193">
        <f>SUM(AI211:AL219)</f>
        <v>0</v>
      </c>
      <c r="AJ220" s="194"/>
      <c r="AK220" s="194"/>
      <c r="AL220" s="195"/>
      <c r="AM220" s="193">
        <f>SUM(AM211:AP219)</f>
        <v>0</v>
      </c>
      <c r="AN220" s="194"/>
      <c r="AO220" s="194"/>
      <c r="AP220" s="195"/>
      <c r="AQ220" s="193">
        <f>SUM(AQ211:AT219)</f>
        <v>0</v>
      </c>
      <c r="AR220" s="194"/>
      <c r="AS220" s="194"/>
      <c r="AT220" s="195"/>
      <c r="AU220" s="193">
        <f>SUM(AU211:AX219)</f>
        <v>0</v>
      </c>
      <c r="AV220" s="194"/>
      <c r="AW220" s="194"/>
      <c r="AX220" s="195"/>
      <c r="AY220" s="193">
        <f>SUM(AY211:BB219)</f>
        <v>0</v>
      </c>
      <c r="AZ220" s="194"/>
      <c r="BA220" s="194"/>
      <c r="BB220" s="195"/>
      <c r="BC220" s="193">
        <f>SUM(BC211:BF219)</f>
        <v>0</v>
      </c>
      <c r="BD220" s="194"/>
      <c r="BE220" s="194"/>
      <c r="BF220" s="195"/>
      <c r="BG220" s="181" t="str">
        <f t="shared" si="3"/>
        <v>n.é.</v>
      </c>
      <c r="BH220" s="182"/>
    </row>
    <row r="221" spans="1:60" s="2" customFormat="1" ht="20.100000000000001" customHeight="1" x14ac:dyDescent="0.2">
      <c r="A221" s="166" t="s">
        <v>738</v>
      </c>
      <c r="B221" s="167"/>
      <c r="C221" s="168" t="s">
        <v>772</v>
      </c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70"/>
      <c r="AC221" s="202" t="s">
        <v>174</v>
      </c>
      <c r="AD221" s="203"/>
      <c r="AE221" s="199">
        <f>AE146+AE147+AE172+AE181+AE197+AE205+AE210+AE220</f>
        <v>253534173</v>
      </c>
      <c r="AF221" s="200"/>
      <c r="AG221" s="200"/>
      <c r="AH221" s="201"/>
      <c r="AI221" s="433">
        <f>AI146+AI147+AI172+AI181+AI197+AI205+AI210+AI220</f>
        <v>325644482</v>
      </c>
      <c r="AJ221" s="434"/>
      <c r="AK221" s="434"/>
      <c r="AL221" s="435"/>
      <c r="AM221" s="199">
        <f>AM146+AM147+AM172+AM181+AM197+AM205+AM210+AM220</f>
        <v>0</v>
      </c>
      <c r="AN221" s="200"/>
      <c r="AO221" s="200"/>
      <c r="AP221" s="201"/>
      <c r="AQ221" s="199">
        <f>AQ146+AQ147+AQ172+AQ181+AQ197+AQ205+AQ210+AQ220</f>
        <v>0</v>
      </c>
      <c r="AR221" s="200"/>
      <c r="AS221" s="200"/>
      <c r="AT221" s="201"/>
      <c r="AU221" s="199">
        <f>AU146+AU147+AU172+AU181+AU197+AU205+AU210+AU220</f>
        <v>0</v>
      </c>
      <c r="AV221" s="200"/>
      <c r="AW221" s="200"/>
      <c r="AX221" s="201"/>
      <c r="AY221" s="199">
        <f>AY146+AY147+AY172+AY181+AY197+AY205+AY210+AY220</f>
        <v>0</v>
      </c>
      <c r="AZ221" s="200"/>
      <c r="BA221" s="200"/>
      <c r="BB221" s="201"/>
      <c r="BC221" s="199">
        <f>BC146+BC147+BC172+BC181+BC197+BC205+BC210+BC220</f>
        <v>0</v>
      </c>
      <c r="BD221" s="200"/>
      <c r="BE221" s="200"/>
      <c r="BF221" s="201"/>
      <c r="BG221" s="159">
        <f t="shared" si="3"/>
        <v>0</v>
      </c>
      <c r="BH221" s="160"/>
    </row>
    <row r="222" spans="1:60" ht="18" customHeight="1" x14ac:dyDescent="0.2">
      <c r="A222" s="173" t="s">
        <v>739</v>
      </c>
      <c r="B222" s="174"/>
      <c r="C222" s="175" t="s">
        <v>682</v>
      </c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7"/>
      <c r="AC222" s="178" t="s">
        <v>381</v>
      </c>
      <c r="AD222" s="179"/>
      <c r="AE222" s="392">
        <v>2628800</v>
      </c>
      <c r="AF222" s="392"/>
      <c r="AG222" s="392"/>
      <c r="AH222" s="392"/>
      <c r="AI222" s="392">
        <v>2628800</v>
      </c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181">
        <f t="shared" si="3"/>
        <v>0</v>
      </c>
      <c r="BH222" s="182"/>
    </row>
    <row r="223" spans="1:60" ht="20.25" hidden="1" customHeight="1" x14ac:dyDescent="0.2">
      <c r="A223" s="173" t="s">
        <v>740</v>
      </c>
      <c r="B223" s="174"/>
      <c r="C223" s="175" t="s">
        <v>382</v>
      </c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7"/>
      <c r="AC223" s="178" t="s">
        <v>383</v>
      </c>
      <c r="AD223" s="179"/>
      <c r="AE223" s="392"/>
      <c r="AF223" s="392"/>
      <c r="AG223" s="392"/>
      <c r="AH223" s="392"/>
      <c r="AI223" s="392"/>
      <c r="AJ223" s="392"/>
      <c r="AK223" s="392"/>
      <c r="AL223" s="392"/>
      <c r="AM223" s="392"/>
      <c r="AN223" s="392"/>
      <c r="AO223" s="392"/>
      <c r="AP223" s="392"/>
      <c r="AQ223" s="392"/>
      <c r="AR223" s="392"/>
      <c r="AS223" s="392"/>
      <c r="AT223" s="392"/>
      <c r="AU223" s="392"/>
      <c r="AV223" s="392"/>
      <c r="AW223" s="392"/>
      <c r="AX223" s="392"/>
      <c r="AY223" s="392"/>
      <c r="AZ223" s="392"/>
      <c r="BA223" s="392"/>
      <c r="BB223" s="392"/>
      <c r="BC223" s="392"/>
      <c r="BD223" s="392"/>
      <c r="BE223" s="392"/>
      <c r="BF223" s="392"/>
      <c r="BG223" s="181" t="str">
        <f>IF(AI223&gt;0,BC223/AI223,"n.é.")</f>
        <v>n.é.</v>
      </c>
      <c r="BH223" s="182"/>
    </row>
    <row r="224" spans="1:60" ht="0.75" hidden="1" customHeight="1" x14ac:dyDescent="0.2">
      <c r="A224" s="173" t="s">
        <v>741</v>
      </c>
      <c r="B224" s="174"/>
      <c r="C224" s="175" t="s">
        <v>683</v>
      </c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7"/>
      <c r="AC224" s="178" t="s">
        <v>384</v>
      </c>
      <c r="AD224" s="179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  <c r="AW224" s="392"/>
      <c r="AX224" s="392"/>
      <c r="AY224" s="392"/>
      <c r="AZ224" s="392"/>
      <c r="BA224" s="392"/>
      <c r="BB224" s="392"/>
      <c r="BC224" s="392"/>
      <c r="BD224" s="392"/>
      <c r="BE224" s="392"/>
      <c r="BF224" s="392"/>
      <c r="BG224" s="181" t="str">
        <f>IF(AI224&gt;0,BC224/AI224,"n.é.")</f>
        <v>n.é.</v>
      </c>
      <c r="BH224" s="182"/>
    </row>
    <row r="225" spans="1:60" ht="20.100000000000001" customHeight="1" x14ac:dyDescent="0.2">
      <c r="A225" s="183" t="s">
        <v>742</v>
      </c>
      <c r="B225" s="184"/>
      <c r="C225" s="196" t="s">
        <v>773</v>
      </c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8"/>
      <c r="AC225" s="188" t="s">
        <v>385</v>
      </c>
      <c r="AD225" s="189"/>
      <c r="AE225" s="180">
        <f>SUM(AE222:AH224)</f>
        <v>2628800</v>
      </c>
      <c r="AF225" s="180"/>
      <c r="AG225" s="180"/>
      <c r="AH225" s="180"/>
      <c r="AI225" s="180">
        <f>SUM(AI222:AL224)</f>
        <v>2628800</v>
      </c>
      <c r="AJ225" s="180"/>
      <c r="AK225" s="180"/>
      <c r="AL225" s="180"/>
      <c r="AM225" s="180">
        <f>SUM(AM222:AP224)</f>
        <v>0</v>
      </c>
      <c r="AN225" s="180"/>
      <c r="AO225" s="180"/>
      <c r="AP225" s="180"/>
      <c r="AQ225" s="180">
        <f>SUM(AQ222:AT224)</f>
        <v>0</v>
      </c>
      <c r="AR225" s="180"/>
      <c r="AS225" s="180"/>
      <c r="AT225" s="180"/>
      <c r="AU225" s="180">
        <f>SUM(AU222:AX224)</f>
        <v>0</v>
      </c>
      <c r="AV225" s="180"/>
      <c r="AW225" s="180"/>
      <c r="AX225" s="180"/>
      <c r="AY225" s="180">
        <f>SUM(AY222:BB224)</f>
        <v>0</v>
      </c>
      <c r="AZ225" s="180"/>
      <c r="BA225" s="180"/>
      <c r="BB225" s="180"/>
      <c r="BC225" s="180">
        <f>SUM(BC222:BF224)</f>
        <v>0</v>
      </c>
      <c r="BD225" s="180"/>
      <c r="BE225" s="180"/>
      <c r="BF225" s="180"/>
      <c r="BG225" s="181">
        <f t="shared" si="3"/>
        <v>0</v>
      </c>
      <c r="BH225" s="182"/>
    </row>
    <row r="226" spans="1:60" ht="20.100000000000001" hidden="1" customHeight="1" x14ac:dyDescent="0.2">
      <c r="A226" s="173" t="s">
        <v>743</v>
      </c>
      <c r="B226" s="174"/>
      <c r="C226" s="190" t="s">
        <v>386</v>
      </c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2"/>
      <c r="AC226" s="178" t="s">
        <v>387</v>
      </c>
      <c r="AD226" s="179"/>
      <c r="AE226" s="392"/>
      <c r="AF226" s="392"/>
      <c r="AG226" s="392"/>
      <c r="AH226" s="392"/>
      <c r="AI226" s="392"/>
      <c r="AJ226" s="392"/>
      <c r="AK226" s="392"/>
      <c r="AL226" s="392"/>
      <c r="AM226" s="392"/>
      <c r="AN226" s="392"/>
      <c r="AO226" s="392"/>
      <c r="AP226" s="392"/>
      <c r="AQ226" s="392"/>
      <c r="AR226" s="392"/>
      <c r="AS226" s="392"/>
      <c r="AT226" s="392"/>
      <c r="AU226" s="392"/>
      <c r="AV226" s="392"/>
      <c r="AW226" s="392"/>
      <c r="AX226" s="392"/>
      <c r="AY226" s="392"/>
      <c r="AZ226" s="392"/>
      <c r="BA226" s="392"/>
      <c r="BB226" s="392"/>
      <c r="BC226" s="392"/>
      <c r="BD226" s="392"/>
      <c r="BE226" s="392"/>
      <c r="BF226" s="392"/>
      <c r="BG226" s="181" t="str">
        <f t="shared" si="3"/>
        <v>n.é.</v>
      </c>
      <c r="BH226" s="182"/>
    </row>
    <row r="227" spans="1:60" ht="20.100000000000001" hidden="1" customHeight="1" x14ac:dyDescent="0.2">
      <c r="A227" s="173" t="s">
        <v>744</v>
      </c>
      <c r="B227" s="174"/>
      <c r="C227" s="175" t="s">
        <v>389</v>
      </c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7"/>
      <c r="AC227" s="178" t="s">
        <v>388</v>
      </c>
      <c r="AD227" s="179"/>
      <c r="AE227" s="392"/>
      <c r="AF227" s="392"/>
      <c r="AG227" s="392"/>
      <c r="AH227" s="392"/>
      <c r="AI227" s="392"/>
      <c r="AJ227" s="392"/>
      <c r="AK227" s="392"/>
      <c r="AL227" s="392"/>
      <c r="AM227" s="392"/>
      <c r="AN227" s="392"/>
      <c r="AO227" s="392"/>
      <c r="AP227" s="392"/>
      <c r="AQ227" s="392"/>
      <c r="AR227" s="392"/>
      <c r="AS227" s="392"/>
      <c r="AT227" s="392"/>
      <c r="AU227" s="392"/>
      <c r="AV227" s="392"/>
      <c r="AW227" s="392"/>
      <c r="AX227" s="392"/>
      <c r="AY227" s="392"/>
      <c r="AZ227" s="392"/>
      <c r="BA227" s="392"/>
      <c r="BB227" s="392"/>
      <c r="BC227" s="392"/>
      <c r="BD227" s="392"/>
      <c r="BE227" s="392"/>
      <c r="BF227" s="392"/>
      <c r="BG227" s="181" t="str">
        <f>IF(AI227&gt;0,BC227/AI227,"n.é.")</f>
        <v>n.é.</v>
      </c>
      <c r="BH227" s="182"/>
    </row>
    <row r="228" spans="1:60" ht="20.100000000000001" hidden="1" customHeight="1" x14ac:dyDescent="0.2">
      <c r="A228" s="173" t="s">
        <v>745</v>
      </c>
      <c r="B228" s="174"/>
      <c r="C228" s="175" t="s">
        <v>684</v>
      </c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7"/>
      <c r="AC228" s="178" t="s">
        <v>390</v>
      </c>
      <c r="AD228" s="179"/>
      <c r="AE228" s="392"/>
      <c r="AF228" s="392"/>
      <c r="AG228" s="392"/>
      <c r="AH228" s="392"/>
      <c r="AI228" s="392"/>
      <c r="AJ228" s="392"/>
      <c r="AK228" s="392"/>
      <c r="AL228" s="392"/>
      <c r="AM228" s="392"/>
      <c r="AN228" s="392"/>
      <c r="AO228" s="392"/>
      <c r="AP228" s="392"/>
      <c r="AQ228" s="392"/>
      <c r="AR228" s="392"/>
      <c r="AS228" s="392"/>
      <c r="AT228" s="392"/>
      <c r="AU228" s="392"/>
      <c r="AV228" s="392"/>
      <c r="AW228" s="392"/>
      <c r="AX228" s="392"/>
      <c r="AY228" s="392"/>
      <c r="AZ228" s="392"/>
      <c r="BA228" s="392"/>
      <c r="BB228" s="392"/>
      <c r="BC228" s="392"/>
      <c r="BD228" s="392"/>
      <c r="BE228" s="392"/>
      <c r="BF228" s="392"/>
      <c r="BG228" s="181" t="str">
        <f>IF(AI228&gt;0,BC228/AI228,"n.é.")</f>
        <v>n.é.</v>
      </c>
      <c r="BH228" s="182"/>
    </row>
    <row r="229" spans="1:60" ht="20.100000000000001" hidden="1" customHeight="1" x14ac:dyDescent="0.2">
      <c r="A229" s="173" t="s">
        <v>746</v>
      </c>
      <c r="B229" s="174"/>
      <c r="C229" s="175" t="s">
        <v>685</v>
      </c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7"/>
      <c r="AC229" s="178" t="s">
        <v>391</v>
      </c>
      <c r="AD229" s="179"/>
      <c r="AE229" s="392"/>
      <c r="AF229" s="392"/>
      <c r="AG229" s="392"/>
      <c r="AH229" s="392"/>
      <c r="AI229" s="392"/>
      <c r="AJ229" s="392"/>
      <c r="AK229" s="392"/>
      <c r="AL229" s="392"/>
      <c r="AM229" s="392"/>
      <c r="AN229" s="392"/>
      <c r="AO229" s="392"/>
      <c r="AP229" s="392"/>
      <c r="AQ229" s="392"/>
      <c r="AR229" s="392"/>
      <c r="AS229" s="392"/>
      <c r="AT229" s="392"/>
      <c r="AU229" s="392"/>
      <c r="AV229" s="392"/>
      <c r="AW229" s="392"/>
      <c r="AX229" s="392"/>
      <c r="AY229" s="392"/>
      <c r="AZ229" s="392"/>
      <c r="BA229" s="392"/>
      <c r="BB229" s="392"/>
      <c r="BC229" s="392"/>
      <c r="BD229" s="392"/>
      <c r="BE229" s="392"/>
      <c r="BF229" s="392"/>
      <c r="BG229" s="181" t="str">
        <f>IF(AI229&gt;0,BC229/AI229,"n.é.")</f>
        <v>n.é.</v>
      </c>
      <c r="BH229" s="182"/>
    </row>
    <row r="230" spans="1:60" ht="20.100000000000001" hidden="1" customHeight="1" x14ac:dyDescent="0.2">
      <c r="A230" s="173" t="s">
        <v>747</v>
      </c>
      <c r="B230" s="174"/>
      <c r="C230" s="175" t="s">
        <v>686</v>
      </c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7"/>
      <c r="AC230" s="178" t="s">
        <v>687</v>
      </c>
      <c r="AD230" s="179"/>
      <c r="AE230" s="392"/>
      <c r="AF230" s="392"/>
      <c r="AG230" s="392"/>
      <c r="AH230" s="392"/>
      <c r="AI230" s="392"/>
      <c r="AJ230" s="392"/>
      <c r="AK230" s="392"/>
      <c r="AL230" s="392"/>
      <c r="AM230" s="392"/>
      <c r="AN230" s="392"/>
      <c r="AO230" s="392"/>
      <c r="AP230" s="392"/>
      <c r="AQ230" s="392"/>
      <c r="AR230" s="392"/>
      <c r="AS230" s="392"/>
      <c r="AT230" s="392"/>
      <c r="AU230" s="392"/>
      <c r="AV230" s="392"/>
      <c r="AW230" s="392"/>
      <c r="AX230" s="392"/>
      <c r="AY230" s="392"/>
      <c r="AZ230" s="392"/>
      <c r="BA230" s="392"/>
      <c r="BB230" s="392"/>
      <c r="BC230" s="392"/>
      <c r="BD230" s="392"/>
      <c r="BE230" s="392"/>
      <c r="BF230" s="392"/>
      <c r="BG230" s="181" t="str">
        <f t="shared" si="3"/>
        <v>n.é.</v>
      </c>
      <c r="BH230" s="182"/>
    </row>
    <row r="231" spans="1:60" ht="20.100000000000001" customHeight="1" x14ac:dyDescent="0.2">
      <c r="A231" s="183" t="s">
        <v>748</v>
      </c>
      <c r="B231" s="184"/>
      <c r="C231" s="185" t="s">
        <v>774</v>
      </c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7"/>
      <c r="AC231" s="188" t="s">
        <v>392</v>
      </c>
      <c r="AD231" s="189"/>
      <c r="AE231" s="180">
        <f>SUM(AE226:AH230)</f>
        <v>0</v>
      </c>
      <c r="AF231" s="180"/>
      <c r="AG231" s="180"/>
      <c r="AH231" s="180"/>
      <c r="AI231" s="180">
        <f>SUM(AI226:AL230)</f>
        <v>0</v>
      </c>
      <c r="AJ231" s="180"/>
      <c r="AK231" s="180"/>
      <c r="AL231" s="180"/>
      <c r="AM231" s="180">
        <f>SUM(AM226:AP230)</f>
        <v>0</v>
      </c>
      <c r="AN231" s="180"/>
      <c r="AO231" s="180"/>
      <c r="AP231" s="180"/>
      <c r="AQ231" s="180">
        <f>SUM(AQ226:AT230)</f>
        <v>0</v>
      </c>
      <c r="AR231" s="180"/>
      <c r="AS231" s="180"/>
      <c r="AT231" s="180"/>
      <c r="AU231" s="180">
        <f>SUM(AU226:AX230)</f>
        <v>0</v>
      </c>
      <c r="AV231" s="180"/>
      <c r="AW231" s="180"/>
      <c r="AX231" s="180"/>
      <c r="AY231" s="180">
        <f>SUM(AY226:BB230)</f>
        <v>0</v>
      </c>
      <c r="AZ231" s="180"/>
      <c r="BA231" s="180"/>
      <c r="BB231" s="180"/>
      <c r="BC231" s="180">
        <f>SUM(BC226:BF230)</f>
        <v>0</v>
      </c>
      <c r="BD231" s="180"/>
      <c r="BE231" s="180"/>
      <c r="BF231" s="180"/>
      <c r="BG231" s="181" t="str">
        <f t="shared" si="3"/>
        <v>n.é.</v>
      </c>
      <c r="BH231" s="182"/>
    </row>
    <row r="232" spans="1:60" ht="20.100000000000001" hidden="1" customHeight="1" x14ac:dyDescent="0.2">
      <c r="A232" s="173" t="s">
        <v>749</v>
      </c>
      <c r="B232" s="174"/>
      <c r="C232" s="190" t="s">
        <v>393</v>
      </c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2"/>
      <c r="AC232" s="178" t="s">
        <v>394</v>
      </c>
      <c r="AD232" s="179"/>
      <c r="AE232" s="392"/>
      <c r="AF232" s="392"/>
      <c r="AG232" s="392"/>
      <c r="AH232" s="392"/>
      <c r="AI232" s="392"/>
      <c r="AJ232" s="392"/>
      <c r="AK232" s="392"/>
      <c r="AL232" s="392"/>
      <c r="AM232" s="392"/>
      <c r="AN232" s="392"/>
      <c r="AO232" s="392"/>
      <c r="AP232" s="392"/>
      <c r="AQ232" s="392"/>
      <c r="AR232" s="392"/>
      <c r="AS232" s="392"/>
      <c r="AT232" s="392"/>
      <c r="AU232" s="392"/>
      <c r="AV232" s="392"/>
      <c r="AW232" s="392"/>
      <c r="AX232" s="392"/>
      <c r="AY232" s="392"/>
      <c r="AZ232" s="392"/>
      <c r="BA232" s="392"/>
      <c r="BB232" s="392"/>
      <c r="BC232" s="392"/>
      <c r="BD232" s="392"/>
      <c r="BE232" s="392"/>
      <c r="BF232" s="392"/>
      <c r="BG232" s="164" t="str">
        <f t="shared" si="3"/>
        <v>n.é.</v>
      </c>
      <c r="BH232" s="165"/>
    </row>
    <row r="233" spans="1:60" ht="20.100000000000001" customHeight="1" x14ac:dyDescent="0.2">
      <c r="A233" s="173" t="s">
        <v>750</v>
      </c>
      <c r="B233" s="174"/>
      <c r="C233" s="190" t="s">
        <v>395</v>
      </c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2"/>
      <c r="AC233" s="178" t="s">
        <v>396</v>
      </c>
      <c r="AD233" s="179"/>
      <c r="AE233" s="392">
        <v>3530905</v>
      </c>
      <c r="AF233" s="392"/>
      <c r="AG233" s="392"/>
      <c r="AH233" s="392"/>
      <c r="AI233" s="392">
        <v>3772344</v>
      </c>
      <c r="AJ233" s="392"/>
      <c r="AK233" s="392"/>
      <c r="AL233" s="392"/>
      <c r="AM233" s="392"/>
      <c r="AN233" s="392"/>
      <c r="AO233" s="392"/>
      <c r="AP233" s="392"/>
      <c r="AQ233" s="392"/>
      <c r="AR233" s="392"/>
      <c r="AS233" s="392"/>
      <c r="AT233" s="392"/>
      <c r="AU233" s="392"/>
      <c r="AV233" s="392"/>
      <c r="AW233" s="392"/>
      <c r="AX233" s="392"/>
      <c r="AY233" s="392"/>
      <c r="AZ233" s="392"/>
      <c r="BA233" s="392"/>
      <c r="BB233" s="392"/>
      <c r="BC233" s="392"/>
      <c r="BD233" s="392"/>
      <c r="BE233" s="392"/>
      <c r="BF233" s="392"/>
      <c r="BG233" s="164">
        <f t="shared" si="3"/>
        <v>0</v>
      </c>
      <c r="BH233" s="165"/>
    </row>
    <row r="234" spans="1:60" ht="20.100000000000001" customHeight="1" x14ac:dyDescent="0.2">
      <c r="A234" s="173" t="s">
        <v>751</v>
      </c>
      <c r="B234" s="174"/>
      <c r="C234" s="190" t="s">
        <v>397</v>
      </c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2"/>
      <c r="AC234" s="178" t="s">
        <v>398</v>
      </c>
      <c r="AD234" s="179"/>
      <c r="AE234" s="392">
        <f>SUM(AE235:AH236)</f>
        <v>59620163</v>
      </c>
      <c r="AF234" s="392"/>
      <c r="AG234" s="392"/>
      <c r="AH234" s="392"/>
      <c r="AI234" s="392">
        <v>60689302</v>
      </c>
      <c r="AJ234" s="392"/>
      <c r="AK234" s="392"/>
      <c r="AL234" s="392"/>
      <c r="AM234" s="392"/>
      <c r="AN234" s="392"/>
      <c r="AO234" s="392"/>
      <c r="AP234" s="392"/>
      <c r="AQ234" s="392"/>
      <c r="AR234" s="392"/>
      <c r="AS234" s="392"/>
      <c r="AT234" s="392"/>
      <c r="AU234" s="392"/>
      <c r="AV234" s="392"/>
      <c r="AW234" s="392"/>
      <c r="AX234" s="392"/>
      <c r="AY234" s="392"/>
      <c r="AZ234" s="392"/>
      <c r="BA234" s="392"/>
      <c r="BB234" s="392"/>
      <c r="BC234" s="392"/>
      <c r="BD234" s="392"/>
      <c r="BE234" s="392"/>
      <c r="BF234" s="392"/>
      <c r="BG234" s="164">
        <f t="shared" si="3"/>
        <v>0</v>
      </c>
      <c r="BH234" s="165"/>
    </row>
    <row r="235" spans="1:60" s="6" customFormat="1" ht="20.100000000000001" customHeight="1" x14ac:dyDescent="0.2">
      <c r="A235" s="374" t="s">
        <v>472</v>
      </c>
      <c r="B235" s="375"/>
      <c r="C235" s="376" t="s">
        <v>493</v>
      </c>
      <c r="D235" s="377"/>
      <c r="E235" s="377"/>
      <c r="F235" s="377"/>
      <c r="G235" s="377"/>
      <c r="H235" s="377"/>
      <c r="I235" s="377"/>
      <c r="J235" s="377"/>
      <c r="K235" s="377"/>
      <c r="L235" s="377"/>
      <c r="M235" s="377"/>
      <c r="N235" s="377"/>
      <c r="O235" s="377"/>
      <c r="P235" s="377"/>
      <c r="Q235" s="377"/>
      <c r="R235" s="377"/>
      <c r="S235" s="377"/>
      <c r="T235" s="377"/>
      <c r="U235" s="377"/>
      <c r="V235" s="377"/>
      <c r="W235" s="377"/>
      <c r="X235" s="377"/>
      <c r="Y235" s="377"/>
      <c r="Z235" s="377"/>
      <c r="AA235" s="377"/>
      <c r="AB235" s="378"/>
      <c r="AC235" s="379" t="s">
        <v>472</v>
      </c>
      <c r="AD235" s="402"/>
      <c r="AE235" s="381">
        <f>'05'!AE86:AH86</f>
        <v>41625681</v>
      </c>
      <c r="AF235" s="382"/>
      <c r="AG235" s="382"/>
      <c r="AH235" s="383"/>
      <c r="AI235" s="381">
        <f>'05'!AI86:AL86</f>
        <v>41436996</v>
      </c>
      <c r="AJ235" s="382"/>
      <c r="AK235" s="382"/>
      <c r="AL235" s="383"/>
      <c r="AM235" s="384" t="s">
        <v>599</v>
      </c>
      <c r="AN235" s="385"/>
      <c r="AO235" s="385"/>
      <c r="AP235" s="386"/>
      <c r="AQ235" s="384" t="s">
        <v>599</v>
      </c>
      <c r="AR235" s="385"/>
      <c r="AS235" s="385"/>
      <c r="AT235" s="386"/>
      <c r="AU235" s="384" t="s">
        <v>599</v>
      </c>
      <c r="AV235" s="385"/>
      <c r="AW235" s="385"/>
      <c r="AX235" s="386"/>
      <c r="AY235" s="384" t="s">
        <v>599</v>
      </c>
      <c r="AZ235" s="385"/>
      <c r="BA235" s="385"/>
      <c r="BB235" s="386"/>
      <c r="BC235" s="420"/>
      <c r="BD235" s="420"/>
      <c r="BE235" s="420"/>
      <c r="BF235" s="420"/>
      <c r="BG235" s="394">
        <f>IF(AI235&gt;0,BC235/AI235,"n.é.")</f>
        <v>0</v>
      </c>
      <c r="BH235" s="395"/>
    </row>
    <row r="236" spans="1:60" s="6" customFormat="1" ht="20.100000000000001" customHeight="1" x14ac:dyDescent="0.2">
      <c r="A236" s="374" t="s">
        <v>472</v>
      </c>
      <c r="B236" s="375"/>
      <c r="C236" s="376" t="s">
        <v>804</v>
      </c>
      <c r="D236" s="377"/>
      <c r="E236" s="377"/>
      <c r="F236" s="377"/>
      <c r="G236" s="377"/>
      <c r="H236" s="377"/>
      <c r="I236" s="377"/>
      <c r="J236" s="377"/>
      <c r="K236" s="377"/>
      <c r="L236" s="377"/>
      <c r="M236" s="377"/>
      <c r="N236" s="377"/>
      <c r="O236" s="377"/>
      <c r="P236" s="377"/>
      <c r="Q236" s="377"/>
      <c r="R236" s="377"/>
      <c r="S236" s="377"/>
      <c r="T236" s="377"/>
      <c r="U236" s="377"/>
      <c r="V236" s="377"/>
      <c r="W236" s="377"/>
      <c r="X236" s="377"/>
      <c r="Y236" s="377"/>
      <c r="Z236" s="377"/>
      <c r="AA236" s="377"/>
      <c r="AB236" s="378"/>
      <c r="AC236" s="379" t="s">
        <v>472</v>
      </c>
      <c r="AD236" s="402"/>
      <c r="AE236" s="381">
        <f>'06'!AE92:AH92</f>
        <v>17994482</v>
      </c>
      <c r="AF236" s="382"/>
      <c r="AG236" s="382"/>
      <c r="AH236" s="383"/>
      <c r="AI236" s="381">
        <f>'06'!AI92:AL92</f>
        <v>17803868</v>
      </c>
      <c r="AJ236" s="382"/>
      <c r="AK236" s="382"/>
      <c r="AL236" s="383"/>
      <c r="AM236" s="384" t="s">
        <v>599</v>
      </c>
      <c r="AN236" s="385"/>
      <c r="AO236" s="385"/>
      <c r="AP236" s="386"/>
      <c r="AQ236" s="384" t="s">
        <v>599</v>
      </c>
      <c r="AR236" s="385"/>
      <c r="AS236" s="385"/>
      <c r="AT236" s="386"/>
      <c r="AU236" s="384" t="s">
        <v>599</v>
      </c>
      <c r="AV236" s="385"/>
      <c r="AW236" s="385"/>
      <c r="AX236" s="386"/>
      <c r="AY236" s="384" t="s">
        <v>599</v>
      </c>
      <c r="AZ236" s="385"/>
      <c r="BA236" s="385"/>
      <c r="BB236" s="386"/>
      <c r="BC236" s="420"/>
      <c r="BD236" s="420"/>
      <c r="BE236" s="420"/>
      <c r="BF236" s="420"/>
      <c r="BG236" s="394">
        <f>IF(AI236&gt;0,BC236/AI236,"n.é.")</f>
        <v>0</v>
      </c>
      <c r="BH236" s="395"/>
    </row>
    <row r="237" spans="1:60" ht="20.100000000000001" hidden="1" customHeight="1" x14ac:dyDescent="0.2">
      <c r="A237" s="173" t="s">
        <v>752</v>
      </c>
      <c r="B237" s="174"/>
      <c r="C237" s="190" t="s">
        <v>688</v>
      </c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2"/>
      <c r="AC237" s="178" t="s">
        <v>399</v>
      </c>
      <c r="AD237" s="179"/>
      <c r="AE237" s="392"/>
      <c r="AF237" s="392"/>
      <c r="AG237" s="392"/>
      <c r="AH237" s="392"/>
      <c r="AI237" s="392"/>
      <c r="AJ237" s="392"/>
      <c r="AK237" s="392"/>
      <c r="AL237" s="392"/>
      <c r="AM237" s="392"/>
      <c r="AN237" s="392"/>
      <c r="AO237" s="392"/>
      <c r="AP237" s="392"/>
      <c r="AQ237" s="392"/>
      <c r="AR237" s="392"/>
      <c r="AS237" s="392"/>
      <c r="AT237" s="392"/>
      <c r="AU237" s="392"/>
      <c r="AV237" s="392"/>
      <c r="AW237" s="392"/>
      <c r="AX237" s="392"/>
      <c r="AY237" s="392"/>
      <c r="AZ237" s="392"/>
      <c r="BA237" s="392"/>
      <c r="BB237" s="392"/>
      <c r="BC237" s="392"/>
      <c r="BD237" s="392"/>
      <c r="BE237" s="392"/>
      <c r="BF237" s="392"/>
      <c r="BG237" s="164" t="str">
        <f t="shared" si="3"/>
        <v>n.é.</v>
      </c>
      <c r="BH237" s="165"/>
    </row>
    <row r="238" spans="1:60" ht="20.100000000000001" hidden="1" customHeight="1" x14ac:dyDescent="0.2">
      <c r="A238" s="173" t="s">
        <v>753</v>
      </c>
      <c r="B238" s="174"/>
      <c r="C238" s="190" t="s">
        <v>400</v>
      </c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2"/>
      <c r="AC238" s="178" t="s">
        <v>401</v>
      </c>
      <c r="AD238" s="179"/>
      <c r="AE238" s="392"/>
      <c r="AF238" s="392"/>
      <c r="AG238" s="392"/>
      <c r="AH238" s="392"/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  <c r="AT238" s="392"/>
      <c r="AU238" s="392"/>
      <c r="AV238" s="392"/>
      <c r="AW238" s="392"/>
      <c r="AX238" s="392"/>
      <c r="AY238" s="392"/>
      <c r="AZ238" s="392"/>
      <c r="BA238" s="392"/>
      <c r="BB238" s="392"/>
      <c r="BC238" s="392"/>
      <c r="BD238" s="392"/>
      <c r="BE238" s="392"/>
      <c r="BF238" s="392"/>
      <c r="BG238" s="164" t="str">
        <f t="shared" si="3"/>
        <v>n.é.</v>
      </c>
      <c r="BH238" s="165"/>
    </row>
    <row r="239" spans="1:60" ht="20.100000000000001" hidden="1" customHeight="1" x14ac:dyDescent="0.2">
      <c r="A239" s="173" t="s">
        <v>754</v>
      </c>
      <c r="B239" s="174"/>
      <c r="C239" s="190" t="s">
        <v>402</v>
      </c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2"/>
      <c r="AC239" s="178" t="s">
        <v>403</v>
      </c>
      <c r="AD239" s="179"/>
      <c r="AE239" s="392"/>
      <c r="AF239" s="392"/>
      <c r="AG239" s="392"/>
      <c r="AH239" s="392"/>
      <c r="AI239" s="392"/>
      <c r="AJ239" s="392"/>
      <c r="AK239" s="392"/>
      <c r="AL239" s="392"/>
      <c r="AM239" s="392"/>
      <c r="AN239" s="392"/>
      <c r="AO239" s="392"/>
      <c r="AP239" s="392"/>
      <c r="AQ239" s="392"/>
      <c r="AR239" s="392"/>
      <c r="AS239" s="392"/>
      <c r="AT239" s="392"/>
      <c r="AU239" s="392"/>
      <c r="AV239" s="392"/>
      <c r="AW239" s="392"/>
      <c r="AX239" s="392"/>
      <c r="AY239" s="392"/>
      <c r="AZ239" s="392"/>
      <c r="BA239" s="392"/>
      <c r="BB239" s="392"/>
      <c r="BC239" s="392"/>
      <c r="BD239" s="392"/>
      <c r="BE239" s="392"/>
      <c r="BF239" s="392"/>
      <c r="BG239" s="164" t="str">
        <f t="shared" si="3"/>
        <v>n.é.</v>
      </c>
      <c r="BH239" s="165"/>
    </row>
    <row r="240" spans="1:60" ht="20.100000000000001" hidden="1" customHeight="1" x14ac:dyDescent="0.2">
      <c r="A240" s="173" t="s">
        <v>755</v>
      </c>
      <c r="B240" s="174"/>
      <c r="C240" s="190" t="s">
        <v>691</v>
      </c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2"/>
      <c r="AC240" s="178" t="s">
        <v>692</v>
      </c>
      <c r="AD240" s="179"/>
      <c r="AE240" s="392"/>
      <c r="AF240" s="392"/>
      <c r="AG240" s="392"/>
      <c r="AH240" s="392"/>
      <c r="AI240" s="392"/>
      <c r="AJ240" s="392"/>
      <c r="AK240" s="392"/>
      <c r="AL240" s="392"/>
      <c r="AM240" s="392"/>
      <c r="AN240" s="392"/>
      <c r="AO240" s="392"/>
      <c r="AP240" s="392"/>
      <c r="AQ240" s="392"/>
      <c r="AR240" s="392"/>
      <c r="AS240" s="392"/>
      <c r="AT240" s="392"/>
      <c r="AU240" s="392"/>
      <c r="AV240" s="392"/>
      <c r="AW240" s="392"/>
      <c r="AX240" s="392"/>
      <c r="AY240" s="392"/>
      <c r="AZ240" s="392"/>
      <c r="BA240" s="392"/>
      <c r="BB240" s="392"/>
      <c r="BC240" s="392"/>
      <c r="BD240" s="392"/>
      <c r="BE240" s="392"/>
      <c r="BF240" s="392"/>
      <c r="BG240" s="164" t="str">
        <f>IF(AI240&gt;0,BC240/AI240,"n.é.")</f>
        <v>n.é.</v>
      </c>
      <c r="BH240" s="165"/>
    </row>
    <row r="241" spans="1:60" ht="20.100000000000001" hidden="1" customHeight="1" x14ac:dyDescent="0.2">
      <c r="A241" s="173" t="s">
        <v>756</v>
      </c>
      <c r="B241" s="174"/>
      <c r="C241" s="190" t="s">
        <v>690</v>
      </c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2"/>
      <c r="AC241" s="178" t="s">
        <v>693</v>
      </c>
      <c r="AD241" s="179"/>
      <c r="AE241" s="392"/>
      <c r="AF241" s="392"/>
      <c r="AG241" s="392"/>
      <c r="AH241" s="392"/>
      <c r="AI241" s="392"/>
      <c r="AJ241" s="392"/>
      <c r="AK241" s="392"/>
      <c r="AL241" s="392"/>
      <c r="AM241" s="392"/>
      <c r="AN241" s="392"/>
      <c r="AO241" s="392"/>
      <c r="AP241" s="392"/>
      <c r="AQ241" s="392"/>
      <c r="AR241" s="392"/>
      <c r="AS241" s="392"/>
      <c r="AT241" s="392"/>
      <c r="AU241" s="392"/>
      <c r="AV241" s="392"/>
      <c r="AW241" s="392"/>
      <c r="AX241" s="392"/>
      <c r="AY241" s="392"/>
      <c r="AZ241" s="392"/>
      <c r="BA241" s="392"/>
      <c r="BB241" s="392"/>
      <c r="BC241" s="392"/>
      <c r="BD241" s="392"/>
      <c r="BE241" s="392"/>
      <c r="BF241" s="392"/>
      <c r="BG241" s="164" t="str">
        <f>IF(AI241&gt;0,BC241/AI241,"n.é.")</f>
        <v>n.é.</v>
      </c>
      <c r="BH241" s="165"/>
    </row>
    <row r="242" spans="1:60" s="2" customFormat="1" ht="20.100000000000001" customHeight="1" x14ac:dyDescent="0.2">
      <c r="A242" s="183" t="s">
        <v>757</v>
      </c>
      <c r="B242" s="184"/>
      <c r="C242" s="185" t="s">
        <v>775</v>
      </c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7"/>
      <c r="AC242" s="188" t="s">
        <v>689</v>
      </c>
      <c r="AD242" s="189"/>
      <c r="AE242" s="393">
        <f>SUM(AE240:AH241)</f>
        <v>0</v>
      </c>
      <c r="AF242" s="393"/>
      <c r="AG242" s="393"/>
      <c r="AH242" s="393"/>
      <c r="AI242" s="393">
        <f>SUM(AI240:AL241)</f>
        <v>0</v>
      </c>
      <c r="AJ242" s="393"/>
      <c r="AK242" s="393"/>
      <c r="AL242" s="393"/>
      <c r="AM242" s="393">
        <f>SUM(AM240:AP241)</f>
        <v>0</v>
      </c>
      <c r="AN242" s="393"/>
      <c r="AO242" s="393"/>
      <c r="AP242" s="393"/>
      <c r="AQ242" s="393">
        <f>SUM(AQ240:AT241)</f>
        <v>0</v>
      </c>
      <c r="AR242" s="393"/>
      <c r="AS242" s="393"/>
      <c r="AT242" s="393"/>
      <c r="AU242" s="393">
        <f>SUM(AU240:AX241)</f>
        <v>0</v>
      </c>
      <c r="AV242" s="393"/>
      <c r="AW242" s="393"/>
      <c r="AX242" s="393"/>
      <c r="AY242" s="393">
        <f>SUM(AY240:BB241)</f>
        <v>0</v>
      </c>
      <c r="AZ242" s="393"/>
      <c r="BA242" s="393"/>
      <c r="BB242" s="393"/>
      <c r="BC242" s="393">
        <f>SUM(BC240:BF241)</f>
        <v>0</v>
      </c>
      <c r="BD242" s="393"/>
      <c r="BE242" s="393"/>
      <c r="BF242" s="393"/>
      <c r="BG242" s="181" t="str">
        <f>IF(AI242&gt;0,BC242/AI242,"n.é.")</f>
        <v>n.é.</v>
      </c>
      <c r="BH242" s="182"/>
    </row>
    <row r="243" spans="1:60" ht="20.100000000000001" customHeight="1" x14ac:dyDescent="0.2">
      <c r="A243" s="183" t="s">
        <v>758</v>
      </c>
      <c r="B243" s="184"/>
      <c r="C243" s="185" t="s">
        <v>776</v>
      </c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7"/>
      <c r="AC243" s="188" t="s">
        <v>404</v>
      </c>
      <c r="AD243" s="189"/>
      <c r="AE243" s="180">
        <f>AE225+SUM(AE231:AH239)-SUM(AE235:AH236)+AE242</f>
        <v>65779868</v>
      </c>
      <c r="AF243" s="180"/>
      <c r="AG243" s="180"/>
      <c r="AH243" s="180"/>
      <c r="AI243" s="180">
        <f>AI225+SUM(AI231:AL239)-SUM(AI235:AL236)+AI242</f>
        <v>67090446</v>
      </c>
      <c r="AJ243" s="180"/>
      <c r="AK243" s="180"/>
      <c r="AL243" s="180"/>
      <c r="AM243" s="180">
        <f>AM225+SUM(AM231:AP239)-SUM(AM235:AP236)+AM242</f>
        <v>0</v>
      </c>
      <c r="AN243" s="180"/>
      <c r="AO243" s="180"/>
      <c r="AP243" s="180"/>
      <c r="AQ243" s="180">
        <f>AQ225+SUM(AQ231:AT239)-SUM(AQ235:AT236)+AQ242</f>
        <v>0</v>
      </c>
      <c r="AR243" s="180"/>
      <c r="AS243" s="180"/>
      <c r="AT243" s="180"/>
      <c r="AU243" s="180">
        <f>AU225+SUM(AU231:AX239)-SUM(AU235:AX236)+AU242</f>
        <v>0</v>
      </c>
      <c r="AV243" s="180"/>
      <c r="AW243" s="180"/>
      <c r="AX243" s="180"/>
      <c r="AY243" s="180">
        <f>AY225+SUM(AY231:BB239)-SUM(AY235:BB236)+AY242</f>
        <v>0</v>
      </c>
      <c r="AZ243" s="180"/>
      <c r="BA243" s="180"/>
      <c r="BB243" s="180"/>
      <c r="BC243" s="180">
        <f>BC225+SUM(BC231:BF239)-SUM(BC235:BF236)+BC242</f>
        <v>0</v>
      </c>
      <c r="BD243" s="180"/>
      <c r="BE243" s="180"/>
      <c r="BF243" s="180"/>
      <c r="BG243" s="181">
        <f t="shared" si="3"/>
        <v>0</v>
      </c>
      <c r="BH243" s="182"/>
    </row>
    <row r="244" spans="1:60" ht="20.100000000000001" hidden="1" customHeight="1" x14ac:dyDescent="0.2">
      <c r="A244" s="173" t="s">
        <v>759</v>
      </c>
      <c r="B244" s="174"/>
      <c r="C244" s="190" t="s">
        <v>405</v>
      </c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2"/>
      <c r="AC244" s="178" t="s">
        <v>406</v>
      </c>
      <c r="AD244" s="179"/>
      <c r="AE244" s="392"/>
      <c r="AF244" s="392"/>
      <c r="AG244" s="392"/>
      <c r="AH244" s="392"/>
      <c r="AI244" s="392"/>
      <c r="AJ244" s="392"/>
      <c r="AK244" s="392"/>
      <c r="AL244" s="392"/>
      <c r="AM244" s="392"/>
      <c r="AN244" s="392"/>
      <c r="AO244" s="392"/>
      <c r="AP244" s="392"/>
      <c r="AQ244" s="392"/>
      <c r="AR244" s="392"/>
      <c r="AS244" s="392"/>
      <c r="AT244" s="392"/>
      <c r="AU244" s="392"/>
      <c r="AV244" s="392"/>
      <c r="AW244" s="392"/>
      <c r="AX244" s="392"/>
      <c r="AY244" s="392"/>
      <c r="AZ244" s="392"/>
      <c r="BA244" s="392"/>
      <c r="BB244" s="392"/>
      <c r="BC244" s="392"/>
      <c r="BD244" s="392"/>
      <c r="BE244" s="392"/>
      <c r="BF244" s="392"/>
      <c r="BG244" s="181" t="str">
        <f t="shared" si="3"/>
        <v>n.é.</v>
      </c>
      <c r="BH244" s="182"/>
    </row>
    <row r="245" spans="1:60" ht="20.100000000000001" hidden="1" customHeight="1" x14ac:dyDescent="0.2">
      <c r="A245" s="173" t="s">
        <v>760</v>
      </c>
      <c r="B245" s="174"/>
      <c r="C245" s="175" t="s">
        <v>407</v>
      </c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7"/>
      <c r="AC245" s="178" t="s">
        <v>408</v>
      </c>
      <c r="AD245" s="179"/>
      <c r="AE245" s="392"/>
      <c r="AF245" s="392"/>
      <c r="AG245" s="392"/>
      <c r="AH245" s="392"/>
      <c r="AI245" s="392"/>
      <c r="AJ245" s="392"/>
      <c r="AK245" s="392"/>
      <c r="AL245" s="392"/>
      <c r="AM245" s="392"/>
      <c r="AN245" s="392"/>
      <c r="AO245" s="392"/>
      <c r="AP245" s="392"/>
      <c r="AQ245" s="392"/>
      <c r="AR245" s="392"/>
      <c r="AS245" s="392"/>
      <c r="AT245" s="392"/>
      <c r="AU245" s="392"/>
      <c r="AV245" s="392"/>
      <c r="AW245" s="392"/>
      <c r="AX245" s="392"/>
      <c r="AY245" s="392"/>
      <c r="AZ245" s="392"/>
      <c r="BA245" s="392"/>
      <c r="BB245" s="392"/>
      <c r="BC245" s="392"/>
      <c r="BD245" s="392"/>
      <c r="BE245" s="392"/>
      <c r="BF245" s="392"/>
      <c r="BG245" s="181" t="str">
        <f t="shared" si="3"/>
        <v>n.é.</v>
      </c>
      <c r="BH245" s="182"/>
    </row>
    <row r="246" spans="1:60" ht="20.100000000000001" hidden="1" customHeight="1" x14ac:dyDescent="0.2">
      <c r="A246" s="173" t="s">
        <v>761</v>
      </c>
      <c r="B246" s="174"/>
      <c r="C246" s="190" t="s">
        <v>409</v>
      </c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2"/>
      <c r="AC246" s="178" t="s">
        <v>410</v>
      </c>
      <c r="AD246" s="179"/>
      <c r="AE246" s="392"/>
      <c r="AF246" s="392"/>
      <c r="AG246" s="392"/>
      <c r="AH246" s="392"/>
      <c r="AI246" s="392"/>
      <c r="AJ246" s="392"/>
      <c r="AK246" s="392"/>
      <c r="AL246" s="392"/>
      <c r="AM246" s="392"/>
      <c r="AN246" s="392"/>
      <c r="AO246" s="392"/>
      <c r="AP246" s="392"/>
      <c r="AQ246" s="392"/>
      <c r="AR246" s="392"/>
      <c r="AS246" s="392"/>
      <c r="AT246" s="392"/>
      <c r="AU246" s="392"/>
      <c r="AV246" s="392"/>
      <c r="AW246" s="392"/>
      <c r="AX246" s="392"/>
      <c r="AY246" s="392"/>
      <c r="AZ246" s="392"/>
      <c r="BA246" s="392"/>
      <c r="BB246" s="392"/>
      <c r="BC246" s="392"/>
      <c r="BD246" s="392"/>
      <c r="BE246" s="392"/>
      <c r="BF246" s="392"/>
      <c r="BG246" s="181" t="str">
        <f t="shared" si="3"/>
        <v>n.é.</v>
      </c>
      <c r="BH246" s="182"/>
    </row>
    <row r="247" spans="1:60" ht="20.100000000000001" hidden="1" customHeight="1" x14ac:dyDescent="0.2">
      <c r="A247" s="173" t="s">
        <v>762</v>
      </c>
      <c r="B247" s="174"/>
      <c r="C247" s="190" t="s">
        <v>696</v>
      </c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2"/>
      <c r="AC247" s="178" t="s">
        <v>411</v>
      </c>
      <c r="AD247" s="179"/>
      <c r="AE247" s="392"/>
      <c r="AF247" s="392"/>
      <c r="AG247" s="392"/>
      <c r="AH247" s="392"/>
      <c r="AI247" s="392"/>
      <c r="AJ247" s="392"/>
      <c r="AK247" s="392"/>
      <c r="AL247" s="392"/>
      <c r="AM247" s="392"/>
      <c r="AN247" s="392"/>
      <c r="AO247" s="392"/>
      <c r="AP247" s="392"/>
      <c r="AQ247" s="392"/>
      <c r="AR247" s="392"/>
      <c r="AS247" s="392"/>
      <c r="AT247" s="392"/>
      <c r="AU247" s="392"/>
      <c r="AV247" s="392"/>
      <c r="AW247" s="392"/>
      <c r="AX247" s="392"/>
      <c r="AY247" s="392"/>
      <c r="AZ247" s="392"/>
      <c r="BA247" s="392"/>
      <c r="BB247" s="392"/>
      <c r="BC247" s="392"/>
      <c r="BD247" s="392"/>
      <c r="BE247" s="392"/>
      <c r="BF247" s="392"/>
      <c r="BG247" s="181" t="str">
        <f>IF(AI247&gt;0,BC247/AI247,"n.é.")</f>
        <v>n.é.</v>
      </c>
      <c r="BH247" s="182"/>
    </row>
    <row r="248" spans="1:60" ht="20.100000000000001" hidden="1" customHeight="1" x14ac:dyDescent="0.2">
      <c r="A248" s="173" t="s">
        <v>763</v>
      </c>
      <c r="B248" s="174"/>
      <c r="C248" s="190" t="s">
        <v>694</v>
      </c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2"/>
      <c r="AC248" s="178" t="s">
        <v>695</v>
      </c>
      <c r="AD248" s="179"/>
      <c r="AE248" s="392"/>
      <c r="AF248" s="392"/>
      <c r="AG248" s="392"/>
      <c r="AH248" s="392"/>
      <c r="AI248" s="392"/>
      <c r="AJ248" s="392"/>
      <c r="AK248" s="392"/>
      <c r="AL248" s="392"/>
      <c r="AM248" s="392"/>
      <c r="AN248" s="392"/>
      <c r="AO248" s="392"/>
      <c r="AP248" s="392"/>
      <c r="AQ248" s="392"/>
      <c r="AR248" s="392"/>
      <c r="AS248" s="392"/>
      <c r="AT248" s="392"/>
      <c r="AU248" s="392"/>
      <c r="AV248" s="392"/>
      <c r="AW248" s="392"/>
      <c r="AX248" s="392"/>
      <c r="AY248" s="392"/>
      <c r="AZ248" s="392"/>
      <c r="BA248" s="392"/>
      <c r="BB248" s="392"/>
      <c r="BC248" s="392"/>
      <c r="BD248" s="392"/>
      <c r="BE248" s="392"/>
      <c r="BF248" s="392"/>
      <c r="BG248" s="181" t="str">
        <f t="shared" si="3"/>
        <v>n.é.</v>
      </c>
      <c r="BH248" s="182"/>
    </row>
    <row r="249" spans="1:60" s="2" customFormat="1" ht="20.100000000000001" customHeight="1" x14ac:dyDescent="0.2">
      <c r="A249" s="183" t="s">
        <v>764</v>
      </c>
      <c r="B249" s="184"/>
      <c r="C249" s="185" t="s">
        <v>777</v>
      </c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7"/>
      <c r="AC249" s="188" t="s">
        <v>412</v>
      </c>
      <c r="AD249" s="189"/>
      <c r="AE249" s="180">
        <f>SUM(AE244:AH248)</f>
        <v>0</v>
      </c>
      <c r="AF249" s="180"/>
      <c r="AG249" s="180"/>
      <c r="AH249" s="180"/>
      <c r="AI249" s="180">
        <f>SUM(AI244:AL248)</f>
        <v>0</v>
      </c>
      <c r="AJ249" s="180"/>
      <c r="AK249" s="180"/>
      <c r="AL249" s="180"/>
      <c r="AM249" s="180">
        <f>SUM(AM244:AP248)</f>
        <v>0</v>
      </c>
      <c r="AN249" s="180"/>
      <c r="AO249" s="180"/>
      <c r="AP249" s="180"/>
      <c r="AQ249" s="180">
        <f>SUM(AQ244:AT248)</f>
        <v>0</v>
      </c>
      <c r="AR249" s="180"/>
      <c r="AS249" s="180"/>
      <c r="AT249" s="180"/>
      <c r="AU249" s="180">
        <f>SUM(AU244:AX248)</f>
        <v>0</v>
      </c>
      <c r="AV249" s="180"/>
      <c r="AW249" s="180"/>
      <c r="AX249" s="180"/>
      <c r="AY249" s="180">
        <f>SUM(AY244:BB248)</f>
        <v>0</v>
      </c>
      <c r="AZ249" s="180"/>
      <c r="BA249" s="180"/>
      <c r="BB249" s="180"/>
      <c r="BC249" s="180">
        <f>SUM(BC244:BF248)</f>
        <v>0</v>
      </c>
      <c r="BD249" s="180"/>
      <c r="BE249" s="180"/>
      <c r="BF249" s="180"/>
      <c r="BG249" s="181" t="str">
        <f t="shared" si="3"/>
        <v>n.é.</v>
      </c>
      <c r="BH249" s="182"/>
    </row>
    <row r="250" spans="1:60" ht="20.100000000000001" hidden="1" customHeight="1" x14ac:dyDescent="0.2">
      <c r="A250" s="173" t="s">
        <v>765</v>
      </c>
      <c r="B250" s="174"/>
      <c r="C250" s="175" t="s">
        <v>413</v>
      </c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7"/>
      <c r="AC250" s="178" t="s">
        <v>414</v>
      </c>
      <c r="AD250" s="179"/>
      <c r="AE250" s="392"/>
      <c r="AF250" s="392"/>
      <c r="AG250" s="392"/>
      <c r="AH250" s="392"/>
      <c r="AI250" s="392"/>
      <c r="AJ250" s="392"/>
      <c r="AK250" s="392"/>
      <c r="AL250" s="392"/>
      <c r="AM250" s="392"/>
      <c r="AN250" s="392"/>
      <c r="AO250" s="392"/>
      <c r="AP250" s="392"/>
      <c r="AQ250" s="392"/>
      <c r="AR250" s="392"/>
      <c r="AS250" s="392"/>
      <c r="AT250" s="392"/>
      <c r="AU250" s="392"/>
      <c r="AV250" s="392"/>
      <c r="AW250" s="392"/>
      <c r="AX250" s="392"/>
      <c r="AY250" s="392"/>
      <c r="AZ250" s="392"/>
      <c r="BA250" s="392"/>
      <c r="BB250" s="392"/>
      <c r="BC250" s="392"/>
      <c r="BD250" s="392"/>
      <c r="BE250" s="392"/>
      <c r="BF250" s="392"/>
      <c r="BG250" s="164" t="str">
        <f t="shared" si="3"/>
        <v>n.é.</v>
      </c>
      <c r="BH250" s="165"/>
    </row>
    <row r="251" spans="1:60" ht="20.100000000000001" hidden="1" customHeight="1" x14ac:dyDescent="0.2">
      <c r="A251" s="173" t="s">
        <v>766</v>
      </c>
      <c r="B251" s="174"/>
      <c r="C251" s="175" t="s">
        <v>697</v>
      </c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7"/>
      <c r="AC251" s="178" t="s">
        <v>698</v>
      </c>
      <c r="AD251" s="179"/>
      <c r="AE251" s="392"/>
      <c r="AF251" s="392"/>
      <c r="AG251" s="392"/>
      <c r="AH251" s="392"/>
      <c r="AI251" s="392"/>
      <c r="AJ251" s="392"/>
      <c r="AK251" s="392"/>
      <c r="AL251" s="392"/>
      <c r="AM251" s="392"/>
      <c r="AN251" s="392"/>
      <c r="AO251" s="392"/>
      <c r="AP251" s="392"/>
      <c r="AQ251" s="392"/>
      <c r="AR251" s="392"/>
      <c r="AS251" s="392"/>
      <c r="AT251" s="392"/>
      <c r="AU251" s="392"/>
      <c r="AV251" s="392"/>
      <c r="AW251" s="392"/>
      <c r="AX251" s="392"/>
      <c r="AY251" s="392"/>
      <c r="AZ251" s="392"/>
      <c r="BA251" s="392"/>
      <c r="BB251" s="392"/>
      <c r="BC251" s="392"/>
      <c r="BD251" s="392"/>
      <c r="BE251" s="392"/>
      <c r="BF251" s="392"/>
      <c r="BG251" s="164" t="str">
        <f>IF(AI251&gt;0,BC251/AI251,"n.é.")</f>
        <v>n.é.</v>
      </c>
      <c r="BH251" s="165"/>
    </row>
    <row r="252" spans="1:60" s="2" customFormat="1" ht="20.100000000000001" customHeight="1" x14ac:dyDescent="0.2">
      <c r="A252" s="166" t="s">
        <v>767</v>
      </c>
      <c r="B252" s="167"/>
      <c r="C252" s="168" t="s">
        <v>778</v>
      </c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70"/>
      <c r="AC252" s="171" t="s">
        <v>415</v>
      </c>
      <c r="AD252" s="172"/>
      <c r="AE252" s="158">
        <f>AE243+AE249+AE250</f>
        <v>65779868</v>
      </c>
      <c r="AF252" s="158"/>
      <c r="AG252" s="158"/>
      <c r="AH252" s="158"/>
      <c r="AI252" s="432">
        <f>AI243+AI249+AI250</f>
        <v>67090446</v>
      </c>
      <c r="AJ252" s="432"/>
      <c r="AK252" s="432"/>
      <c r="AL252" s="432"/>
      <c r="AM252" s="158">
        <f>AM243+AM249+AM250</f>
        <v>0</v>
      </c>
      <c r="AN252" s="158"/>
      <c r="AO252" s="158"/>
      <c r="AP252" s="158"/>
      <c r="AQ252" s="158">
        <f>AQ243+AQ249+AQ250</f>
        <v>0</v>
      </c>
      <c r="AR252" s="158"/>
      <c r="AS252" s="158"/>
      <c r="AT252" s="158"/>
      <c r="AU252" s="158">
        <f>AU243+AU249+AU250</f>
        <v>0</v>
      </c>
      <c r="AV252" s="158"/>
      <c r="AW252" s="158"/>
      <c r="AX252" s="158"/>
      <c r="AY252" s="158">
        <f>AY243+AY249+AY250</f>
        <v>0</v>
      </c>
      <c r="AZ252" s="158"/>
      <c r="BA252" s="158"/>
      <c r="BB252" s="158"/>
      <c r="BC252" s="158">
        <f>BC243+BC249+BC250</f>
        <v>0</v>
      </c>
      <c r="BD252" s="158"/>
      <c r="BE252" s="158"/>
      <c r="BF252" s="158"/>
      <c r="BG252" s="159">
        <f t="shared" si="3"/>
        <v>0</v>
      </c>
      <c r="BH252" s="160"/>
    </row>
    <row r="253" spans="1:60" s="2" customFormat="1" ht="20.100000000000001" customHeight="1" x14ac:dyDescent="0.2">
      <c r="A253" s="151" t="s">
        <v>768</v>
      </c>
      <c r="B253" s="152"/>
      <c r="C253" s="153" t="s">
        <v>779</v>
      </c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5"/>
      <c r="AC253" s="156"/>
      <c r="AD253" s="157"/>
      <c r="AE253" s="147">
        <f>AE221+AE252</f>
        <v>319314041</v>
      </c>
      <c r="AF253" s="147"/>
      <c r="AG253" s="147"/>
      <c r="AH253" s="147"/>
      <c r="AI253" s="147">
        <f>AI221+AI252</f>
        <v>392734928</v>
      </c>
      <c r="AJ253" s="147"/>
      <c r="AK253" s="147"/>
      <c r="AL253" s="147"/>
      <c r="AM253" s="147">
        <f>AM221+AM252</f>
        <v>0</v>
      </c>
      <c r="AN253" s="147"/>
      <c r="AO253" s="147"/>
      <c r="AP253" s="147"/>
      <c r="AQ253" s="147">
        <f>AQ221+AQ252</f>
        <v>0</v>
      </c>
      <c r="AR253" s="147"/>
      <c r="AS253" s="147"/>
      <c r="AT253" s="147"/>
      <c r="AU253" s="147">
        <f>AU221+AU252</f>
        <v>0</v>
      </c>
      <c r="AV253" s="147"/>
      <c r="AW253" s="147"/>
      <c r="AX253" s="147"/>
      <c r="AY253" s="147">
        <f>AY221+AY252</f>
        <v>0</v>
      </c>
      <c r="AZ253" s="147"/>
      <c r="BA253" s="147"/>
      <c r="BB253" s="147"/>
      <c r="BC253" s="147">
        <f>BC221+BC252</f>
        <v>0</v>
      </c>
      <c r="BD253" s="147"/>
      <c r="BE253" s="147"/>
      <c r="BF253" s="147"/>
      <c r="BG253" s="148">
        <f t="shared" si="3"/>
        <v>0</v>
      </c>
      <c r="BH253" s="149"/>
    </row>
    <row r="255" spans="1:60" x14ac:dyDescent="0.2">
      <c r="AC255" s="150"/>
      <c r="AD255" s="150"/>
      <c r="AE255" s="145">
        <f>AE127-AE253</f>
        <v>0</v>
      </c>
      <c r="AF255" s="145"/>
      <c r="AG255" s="145"/>
      <c r="AH255" s="145"/>
      <c r="AI255" s="421">
        <f>AI253-AI127</f>
        <v>1</v>
      </c>
      <c r="AJ255" s="421"/>
      <c r="AK255" s="421"/>
      <c r="AL255" s="421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5">
        <f>BC127-BC253</f>
        <v>0</v>
      </c>
      <c r="BD255" s="145"/>
      <c r="BE255" s="145"/>
      <c r="BF255" s="145"/>
      <c r="BG255" s="146"/>
      <c r="BH255" s="146"/>
    </row>
  </sheetData>
  <autoFilter ref="A7:BH253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41">
    <mergeCell ref="AE19:AH19"/>
    <mergeCell ref="AI19:AL19"/>
    <mergeCell ref="AM19:AP19"/>
    <mergeCell ref="AM18:AP18"/>
    <mergeCell ref="AQ18:AT18"/>
    <mergeCell ref="AU18:AX18"/>
    <mergeCell ref="A22:B22"/>
    <mergeCell ref="C22:AB22"/>
    <mergeCell ref="AC22:AD22"/>
    <mergeCell ref="A64:B64"/>
    <mergeCell ref="C64:AB64"/>
    <mergeCell ref="AC64:AD64"/>
    <mergeCell ref="AE64:AH64"/>
    <mergeCell ref="AI64:AL64"/>
    <mergeCell ref="AM64:AP64"/>
    <mergeCell ref="AQ64:AT64"/>
    <mergeCell ref="AU64:AX64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AM40:AP40"/>
    <mergeCell ref="AQ40:AT40"/>
    <mergeCell ref="AU40:AX40"/>
    <mergeCell ref="AM42:AP42"/>
    <mergeCell ref="AQ42:AT42"/>
    <mergeCell ref="AU42:AX42"/>
    <mergeCell ref="AY64:BB64"/>
    <mergeCell ref="BC64:BF64"/>
    <mergeCell ref="BG64:BH64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66:BH66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4:BH4"/>
    <mergeCell ref="A5:B6"/>
    <mergeCell ref="C5:AB6"/>
    <mergeCell ref="AC5:AD6"/>
    <mergeCell ref="AE5:AL5"/>
    <mergeCell ref="AM5:BB5"/>
    <mergeCell ref="BC5:BF6"/>
    <mergeCell ref="A3:BH3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9:BH9"/>
    <mergeCell ref="AM27:AP27"/>
    <mergeCell ref="AQ27:AT27"/>
    <mergeCell ref="AU27:AX27"/>
    <mergeCell ref="AY27:BB27"/>
    <mergeCell ref="BC27:BF27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7:AP17"/>
    <mergeCell ref="AQ17:AT17"/>
    <mergeCell ref="AU17:AX17"/>
    <mergeCell ref="AY17:BB17"/>
    <mergeCell ref="BC17:BF17"/>
    <mergeCell ref="BG17:BH17"/>
    <mergeCell ref="AY22:BB22"/>
    <mergeCell ref="BC22:BF22"/>
    <mergeCell ref="BG22:BH22"/>
    <mergeCell ref="BG24:BH24"/>
    <mergeCell ref="BG19:BH19"/>
    <mergeCell ref="BG18:BH18"/>
    <mergeCell ref="AQ19:AT19"/>
    <mergeCell ref="AU19:AX19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U31:AX31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AU33:AX33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Y38:BB38"/>
    <mergeCell ref="BC38:BF38"/>
    <mergeCell ref="BG38:BH38"/>
    <mergeCell ref="AQ39:AT39"/>
    <mergeCell ref="AY39:BB39"/>
    <mergeCell ref="BC39:BF39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8:AX38"/>
    <mergeCell ref="AI37:AL37"/>
    <mergeCell ref="AY40:BB40"/>
    <mergeCell ref="BC40:BF40"/>
    <mergeCell ref="BG40:BH40"/>
    <mergeCell ref="AQ41:AT41"/>
    <mergeCell ref="AU41:AX41"/>
    <mergeCell ref="AY41:BB41"/>
    <mergeCell ref="BC41:BF41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U39:AX39"/>
    <mergeCell ref="AY42:BB42"/>
    <mergeCell ref="BC42:BF42"/>
    <mergeCell ref="BG42:BH42"/>
    <mergeCell ref="AQ43:AT43"/>
    <mergeCell ref="AU43:AX43"/>
    <mergeCell ref="AY43:BB43"/>
    <mergeCell ref="BC43:BF43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4:AP44"/>
    <mergeCell ref="AQ44:AT44"/>
    <mergeCell ref="AU44:AX44"/>
    <mergeCell ref="AY44:BB44"/>
    <mergeCell ref="BC44:BF44"/>
    <mergeCell ref="BG44:BH44"/>
    <mergeCell ref="AQ45:AT45"/>
    <mergeCell ref="AU45:AX45"/>
    <mergeCell ref="AY45:BB45"/>
    <mergeCell ref="BC45:BF45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7:AT47"/>
    <mergeCell ref="AU47:AX47"/>
    <mergeCell ref="AY47:BB47"/>
    <mergeCell ref="BC47:BF47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BG47:BH47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M51:AP51"/>
    <mergeCell ref="AQ51:AT51"/>
    <mergeCell ref="AU51:AX51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4:AP54"/>
    <mergeCell ref="AQ54:AT54"/>
    <mergeCell ref="AU54:AX54"/>
    <mergeCell ref="AY54:BB54"/>
    <mergeCell ref="AM52:AP52"/>
    <mergeCell ref="AQ52:AT52"/>
    <mergeCell ref="AU52:AX52"/>
    <mergeCell ref="AY52:BB52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BG59:BH59"/>
    <mergeCell ref="A56:B56"/>
    <mergeCell ref="C56:AB56"/>
    <mergeCell ref="AC56:AD56"/>
    <mergeCell ref="A59:B59"/>
    <mergeCell ref="C59:AB59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8:AP68"/>
    <mergeCell ref="AQ68:AT68"/>
    <mergeCell ref="AU68:AX68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5:B75"/>
    <mergeCell ref="C75:AB75"/>
    <mergeCell ref="AC75:AD75"/>
    <mergeCell ref="AE75:AH75"/>
    <mergeCell ref="AI75:AL75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BG74:BH74"/>
    <mergeCell ref="AY74:BB74"/>
    <mergeCell ref="BC74:BF74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M83:AP83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U84:AX84"/>
    <mergeCell ref="AY84:BB84"/>
    <mergeCell ref="BC84:BF84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85:B85"/>
    <mergeCell ref="C85:AB85"/>
    <mergeCell ref="AC85:AD85"/>
    <mergeCell ref="BG84:BH84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89:AP89"/>
    <mergeCell ref="AQ89:AT89"/>
    <mergeCell ref="AU89:AX89"/>
    <mergeCell ref="AY89:BB89"/>
    <mergeCell ref="BC89:BF89"/>
    <mergeCell ref="BG89:BH89"/>
    <mergeCell ref="A91:B91"/>
    <mergeCell ref="C91:AB91"/>
    <mergeCell ref="AC91:AD91"/>
    <mergeCell ref="AE91:AH91"/>
    <mergeCell ref="AI91:AL91"/>
    <mergeCell ref="AM91:AP91"/>
    <mergeCell ref="AQ91:AT91"/>
    <mergeCell ref="AU91:AX91"/>
    <mergeCell ref="AY91:BB91"/>
    <mergeCell ref="BC91:BF91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3:AP93"/>
    <mergeCell ref="AQ93:AT93"/>
    <mergeCell ref="AU93:AX93"/>
    <mergeCell ref="AY93:BB93"/>
    <mergeCell ref="BC93:BF93"/>
    <mergeCell ref="BG93:BH93"/>
    <mergeCell ref="AY94:BB94"/>
    <mergeCell ref="BC94:BF94"/>
    <mergeCell ref="BG94:BH94"/>
    <mergeCell ref="A94:B94"/>
    <mergeCell ref="C94:AB94"/>
    <mergeCell ref="AC94:AD94"/>
    <mergeCell ref="AE94:AH94"/>
    <mergeCell ref="AI94:AL94"/>
    <mergeCell ref="AM94:AP94"/>
    <mergeCell ref="AQ94:AT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BC112:BF112"/>
    <mergeCell ref="BG112:BH112"/>
    <mergeCell ref="AQ111:AT111"/>
    <mergeCell ref="AU111:AX111"/>
    <mergeCell ref="AY111:BB111"/>
    <mergeCell ref="AM112:AP112"/>
    <mergeCell ref="A117:B117"/>
    <mergeCell ref="C117:AB117"/>
    <mergeCell ref="AC117:AD117"/>
    <mergeCell ref="AE117:AH117"/>
    <mergeCell ref="AI117:AL117"/>
    <mergeCell ref="A113:B113"/>
    <mergeCell ref="C113:AB113"/>
    <mergeCell ref="AC113:AD113"/>
    <mergeCell ref="AE113:AH113"/>
    <mergeCell ref="AI113:AL113"/>
    <mergeCell ref="AM113:AP113"/>
    <mergeCell ref="A116:B116"/>
    <mergeCell ref="C116:AB116"/>
    <mergeCell ref="AC116:AD116"/>
    <mergeCell ref="AE116:AH116"/>
    <mergeCell ref="AI116:AL116"/>
    <mergeCell ref="AM116:AP116"/>
    <mergeCell ref="A114:B114"/>
    <mergeCell ref="C114:AB114"/>
    <mergeCell ref="AC114:AD114"/>
    <mergeCell ref="AE114:AH114"/>
    <mergeCell ref="AI114:AL114"/>
    <mergeCell ref="AM114:AP114"/>
    <mergeCell ref="AM117:AP117"/>
    <mergeCell ref="A115:B115"/>
    <mergeCell ref="C115:AB115"/>
    <mergeCell ref="AC115:AD115"/>
    <mergeCell ref="AE115:AH115"/>
    <mergeCell ref="AI115:AL115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Q114:AT114"/>
    <mergeCell ref="AU114:AX114"/>
    <mergeCell ref="AY114:BB114"/>
    <mergeCell ref="BC114:BF114"/>
    <mergeCell ref="BG114:BH114"/>
    <mergeCell ref="AM115:AP115"/>
    <mergeCell ref="AQ115:AT115"/>
    <mergeCell ref="AM118:AP118"/>
    <mergeCell ref="AY121:BB121"/>
    <mergeCell ref="BC121:BF121"/>
    <mergeCell ref="BG121:BH121"/>
    <mergeCell ref="AQ120:AT120"/>
    <mergeCell ref="AU120:AX120"/>
    <mergeCell ref="AY120:BB120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Q116:AT116"/>
    <mergeCell ref="AU116:AX116"/>
    <mergeCell ref="AY116:BB116"/>
    <mergeCell ref="BC116:BF116"/>
    <mergeCell ref="AU115:AX115"/>
    <mergeCell ref="AY115:BB115"/>
    <mergeCell ref="BC115:BF115"/>
    <mergeCell ref="BG115:BH115"/>
    <mergeCell ref="BG116:BH116"/>
    <mergeCell ref="A124:B124"/>
    <mergeCell ref="C124:AB124"/>
    <mergeCell ref="AC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H124"/>
    <mergeCell ref="AM122:AP122"/>
    <mergeCell ref="AQ122:AT122"/>
    <mergeCell ref="AU122:AX122"/>
    <mergeCell ref="A119:B119"/>
    <mergeCell ref="C119:AB119"/>
    <mergeCell ref="AC119:AD119"/>
    <mergeCell ref="AE119:AH119"/>
    <mergeCell ref="AI119:AL119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127:B127"/>
    <mergeCell ref="A126:B126"/>
    <mergeCell ref="C126:AB126"/>
    <mergeCell ref="AC126:AD126"/>
    <mergeCell ref="AE126:AH126"/>
    <mergeCell ref="AI126:AL126"/>
    <mergeCell ref="AM126:AP126"/>
    <mergeCell ref="AE127:AH127"/>
    <mergeCell ref="AM125:AP125"/>
    <mergeCell ref="AQ125:AT125"/>
    <mergeCell ref="AU125:AX125"/>
    <mergeCell ref="AY125:BB125"/>
    <mergeCell ref="BC125:BF125"/>
    <mergeCell ref="BG125:BH125"/>
    <mergeCell ref="AQ127:AT127"/>
    <mergeCell ref="AY127:BB127"/>
    <mergeCell ref="AI127:AL127"/>
    <mergeCell ref="AM127:AP127"/>
    <mergeCell ref="AU127:AX127"/>
    <mergeCell ref="BC127:BF127"/>
    <mergeCell ref="BG127:BH127"/>
    <mergeCell ref="A125:B125"/>
    <mergeCell ref="C125:AB125"/>
    <mergeCell ref="AC125:AD125"/>
    <mergeCell ref="AE125:AH125"/>
    <mergeCell ref="AI125:AL125"/>
    <mergeCell ref="AQ126:AT126"/>
    <mergeCell ref="AU126:AX126"/>
    <mergeCell ref="AY126:BB126"/>
    <mergeCell ref="BC126:BF126"/>
    <mergeCell ref="BG126:BH126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Q143:AT143"/>
    <mergeCell ref="AU143:AX143"/>
    <mergeCell ref="AY143:BB143"/>
    <mergeCell ref="BC143:BF143"/>
    <mergeCell ref="BG143:BH143"/>
    <mergeCell ref="AM143:AP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Y147:BB147"/>
    <mergeCell ref="BC147:BF147"/>
    <mergeCell ref="AU145:AX145"/>
    <mergeCell ref="AY145:BB145"/>
    <mergeCell ref="BC145:BF145"/>
    <mergeCell ref="AM145:AP145"/>
    <mergeCell ref="AQ145:AT145"/>
    <mergeCell ref="AU146:AX146"/>
    <mergeCell ref="AY146:BB146"/>
    <mergeCell ref="BC146:BF146"/>
    <mergeCell ref="BG155:BH155"/>
    <mergeCell ref="AQ154:AT154"/>
    <mergeCell ref="AU154:AX154"/>
    <mergeCell ref="AY154:BB154"/>
    <mergeCell ref="BC154:BF154"/>
    <mergeCell ref="AY153:BB153"/>
    <mergeCell ref="BC153:BF153"/>
    <mergeCell ref="BG153:BH153"/>
    <mergeCell ref="AY152:BB152"/>
    <mergeCell ref="BC152:BF152"/>
    <mergeCell ref="AU149:AX149"/>
    <mergeCell ref="BG146:BH146"/>
    <mergeCell ref="AM155:AP155"/>
    <mergeCell ref="AQ155:AT155"/>
    <mergeCell ref="AQ152:AT152"/>
    <mergeCell ref="BC148:BF148"/>
    <mergeCell ref="BG148:BH148"/>
    <mergeCell ref="BG145:BH145"/>
    <mergeCell ref="BG150:BH150"/>
    <mergeCell ref="BG152:BH152"/>
    <mergeCell ref="AM148:AP148"/>
    <mergeCell ref="AM149:AP149"/>
    <mergeCell ref="AE152:AH152"/>
    <mergeCell ref="AI152:AL152"/>
    <mergeCell ref="AM152:AP152"/>
    <mergeCell ref="AM151:AP151"/>
    <mergeCell ref="AQ151:AT151"/>
    <mergeCell ref="AU151:AX151"/>
    <mergeCell ref="A151:B151"/>
    <mergeCell ref="A154:B154"/>
    <mergeCell ref="C154:AB154"/>
    <mergeCell ref="AU153:AX153"/>
    <mergeCell ref="AU152:AX152"/>
    <mergeCell ref="AI144:AL144"/>
    <mergeCell ref="AM144:AP144"/>
    <mergeCell ref="AM146:AP146"/>
    <mergeCell ref="AM147:AP147"/>
    <mergeCell ref="AQ147:AT147"/>
    <mergeCell ref="AU147:AX147"/>
    <mergeCell ref="AI148:AL148"/>
    <mergeCell ref="AI147:AL147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147:B147"/>
    <mergeCell ref="C147:AB147"/>
    <mergeCell ref="AC147:AD147"/>
    <mergeCell ref="AE147:AH147"/>
    <mergeCell ref="AM156:AP156"/>
    <mergeCell ref="C153:AB153"/>
    <mergeCell ref="AC153:AD153"/>
    <mergeCell ref="AE153:AH153"/>
    <mergeCell ref="AI153:AL153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U155:AX155"/>
    <mergeCell ref="AY155:BB155"/>
    <mergeCell ref="BC155:BF155"/>
    <mergeCell ref="BG154:BH154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9:AP159"/>
    <mergeCell ref="C151:AB151"/>
    <mergeCell ref="AC151:AD151"/>
    <mergeCell ref="AE151:AH151"/>
    <mergeCell ref="AI151:AL151"/>
    <mergeCell ref="AQ153:AT153"/>
    <mergeCell ref="A152:B152"/>
    <mergeCell ref="C152:AB152"/>
    <mergeCell ref="AC152:AD152"/>
    <mergeCell ref="AI155:AL155"/>
    <mergeCell ref="AC154:AD154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E161:AH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160:B160"/>
    <mergeCell ref="C160:AB160"/>
    <mergeCell ref="AC160:AD160"/>
    <mergeCell ref="AE160:AH160"/>
    <mergeCell ref="AI160:AL160"/>
    <mergeCell ref="AM160:AP160"/>
    <mergeCell ref="AM161:AP161"/>
    <mergeCell ref="A164:B164"/>
    <mergeCell ref="C164:AB164"/>
    <mergeCell ref="AC164:AD164"/>
    <mergeCell ref="AE164:AH164"/>
    <mergeCell ref="AI164:AL164"/>
    <mergeCell ref="AM164:AP164"/>
    <mergeCell ref="AM165:AP165"/>
    <mergeCell ref="AQ163:AT163"/>
    <mergeCell ref="AU163:AX163"/>
    <mergeCell ref="AY163:BB163"/>
    <mergeCell ref="BC163:BF163"/>
    <mergeCell ref="BG163:BH163"/>
    <mergeCell ref="AQ164:AT164"/>
    <mergeCell ref="AU164:AX164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3:AP163"/>
    <mergeCell ref="AY164:BB164"/>
    <mergeCell ref="BC164:BF164"/>
    <mergeCell ref="BG164:BH164"/>
    <mergeCell ref="AC171:AD171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7:AP167"/>
    <mergeCell ref="AU165:AX165"/>
    <mergeCell ref="AY165:BB165"/>
    <mergeCell ref="BC165:BF165"/>
    <mergeCell ref="AQ167:AT167"/>
    <mergeCell ref="AU167:AX167"/>
    <mergeCell ref="AQ165:AT165"/>
    <mergeCell ref="A165:B165"/>
    <mergeCell ref="C165:AB165"/>
    <mergeCell ref="AC165:AD165"/>
    <mergeCell ref="AE165:AH165"/>
    <mergeCell ref="AI165:AL165"/>
    <mergeCell ref="AY166:BB166"/>
    <mergeCell ref="BC166:BF166"/>
    <mergeCell ref="BC169:BF169"/>
    <mergeCell ref="BC168:BF168"/>
    <mergeCell ref="C171:AB171"/>
    <mergeCell ref="BG182:BH182"/>
    <mergeCell ref="BC181:BF181"/>
    <mergeCell ref="BC180:BF180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9:AP169"/>
    <mergeCell ref="BC171:BF171"/>
    <mergeCell ref="BG171:BH171"/>
    <mergeCell ref="AQ170:AT170"/>
    <mergeCell ref="AU170:AX170"/>
    <mergeCell ref="AY170:BB170"/>
    <mergeCell ref="BC170:BF170"/>
    <mergeCell ref="AQ169:AT169"/>
    <mergeCell ref="AU169:AX169"/>
    <mergeCell ref="AE171:AH171"/>
    <mergeCell ref="AI171:AL171"/>
    <mergeCell ref="AE170:AH170"/>
    <mergeCell ref="AI170:AL170"/>
    <mergeCell ref="AM170:AP170"/>
    <mergeCell ref="AM171:AP171"/>
    <mergeCell ref="AQ168:AT168"/>
    <mergeCell ref="AU168:AX168"/>
    <mergeCell ref="AQ171:AT171"/>
    <mergeCell ref="AU171:AX171"/>
    <mergeCell ref="AC180:AD180"/>
    <mergeCell ref="AE180:AH180"/>
    <mergeCell ref="C182:AB182"/>
    <mergeCell ref="AC182:AD182"/>
    <mergeCell ref="AE182:AH182"/>
    <mergeCell ref="AI182:AL182"/>
    <mergeCell ref="A187:B187"/>
    <mergeCell ref="AQ181:AT181"/>
    <mergeCell ref="AY183:BB183"/>
    <mergeCell ref="BC183:BF183"/>
    <mergeCell ref="AY179:BB179"/>
    <mergeCell ref="AY187:BB187"/>
    <mergeCell ref="A186:B186"/>
    <mergeCell ref="AU173:AX173"/>
    <mergeCell ref="AE173:AH173"/>
    <mergeCell ref="AI173:AL173"/>
    <mergeCell ref="AC183:AD183"/>
    <mergeCell ref="AU174:AX174"/>
    <mergeCell ref="AY174:BB174"/>
    <mergeCell ref="AC174:AD174"/>
    <mergeCell ref="AE174:AH174"/>
    <mergeCell ref="AI174:AL174"/>
    <mergeCell ref="AM174:AP174"/>
    <mergeCell ref="AQ178:AT178"/>
    <mergeCell ref="AU178:AX178"/>
    <mergeCell ref="AU180:AX180"/>
    <mergeCell ref="AY180:BB180"/>
    <mergeCell ref="AY178:BB178"/>
    <mergeCell ref="AE178:AH178"/>
    <mergeCell ref="AY181:BB181"/>
    <mergeCell ref="A181:B181"/>
    <mergeCell ref="AU185:AX185"/>
    <mergeCell ref="AY185:BB185"/>
    <mergeCell ref="AE187:AH187"/>
    <mergeCell ref="AI183:AL183"/>
    <mergeCell ref="A177:B177"/>
    <mergeCell ref="C177:AB177"/>
    <mergeCell ref="AC177:AD177"/>
    <mergeCell ref="AE177:AH177"/>
    <mergeCell ref="AI177:AL177"/>
    <mergeCell ref="AI178:AL178"/>
    <mergeCell ref="AM178:AP178"/>
    <mergeCell ref="BC194:BF194"/>
    <mergeCell ref="BC193:BF193"/>
    <mergeCell ref="BC190:BF190"/>
    <mergeCell ref="AY184:BB184"/>
    <mergeCell ref="BC184:BF184"/>
    <mergeCell ref="AQ193:AT193"/>
    <mergeCell ref="AQ192:AT192"/>
    <mergeCell ref="AY192:BB192"/>
    <mergeCell ref="BC192:BF192"/>
    <mergeCell ref="AU188:AX188"/>
    <mergeCell ref="A180:B180"/>
    <mergeCell ref="AI180:AL180"/>
    <mergeCell ref="AM180:AP180"/>
    <mergeCell ref="BC179:BF179"/>
    <mergeCell ref="AU189:AX189"/>
    <mergeCell ref="AY189:BB189"/>
    <mergeCell ref="BC189:BF189"/>
    <mergeCell ref="A184:B184"/>
    <mergeCell ref="BC187:BF187"/>
    <mergeCell ref="A190:B190"/>
    <mergeCell ref="C180:AB180"/>
    <mergeCell ref="AY190:BB190"/>
    <mergeCell ref="AQ189:AT189"/>
    <mergeCell ref="AQ187:AT187"/>
    <mergeCell ref="AU187:AX187"/>
    <mergeCell ref="C187:AB187"/>
    <mergeCell ref="AC187:AD187"/>
    <mergeCell ref="AQ186:AT186"/>
    <mergeCell ref="AY186:BB186"/>
    <mergeCell ref="BC186:BF186"/>
    <mergeCell ref="AI186:AL186"/>
    <mergeCell ref="AU191:AX191"/>
    <mergeCell ref="BG187:BH187"/>
    <mergeCell ref="A192:B192"/>
    <mergeCell ref="C192:AB192"/>
    <mergeCell ref="AI192:AL192"/>
    <mergeCell ref="AU186:AX186"/>
    <mergeCell ref="AC192:AD192"/>
    <mergeCell ref="AE192:AH192"/>
    <mergeCell ref="AU197:AX197"/>
    <mergeCell ref="AY197:BB197"/>
    <mergeCell ref="BG197:BH197"/>
    <mergeCell ref="AM196:AP196"/>
    <mergeCell ref="AC197:AD197"/>
    <mergeCell ref="AE197:AH197"/>
    <mergeCell ref="AI197:AL197"/>
    <mergeCell ref="AY196:BB196"/>
    <mergeCell ref="C197:AB197"/>
    <mergeCell ref="BG196:BH196"/>
    <mergeCell ref="BC196:BF196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Y195:BB195"/>
    <mergeCell ref="AQ195:AT195"/>
    <mergeCell ref="BC197:BF197"/>
    <mergeCell ref="AQ196:AT196"/>
    <mergeCell ref="AU196:AX196"/>
    <mergeCell ref="BC195:BF195"/>
    <mergeCell ref="AM197:AP197"/>
    <mergeCell ref="AQ197:AT197"/>
    <mergeCell ref="A197:B197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I195:AL195"/>
    <mergeCell ref="AM195:AP195"/>
    <mergeCell ref="AM198:AP198"/>
    <mergeCell ref="A198:B198"/>
    <mergeCell ref="C198:AB198"/>
    <mergeCell ref="AC198:AD198"/>
    <mergeCell ref="AE198:AH198"/>
    <mergeCell ref="AI198:AL198"/>
    <mergeCell ref="A202:B202"/>
    <mergeCell ref="C202:AB202"/>
    <mergeCell ref="AC202:AD202"/>
    <mergeCell ref="AE202:AH202"/>
    <mergeCell ref="AI202:AL202"/>
    <mergeCell ref="AY206:BB206"/>
    <mergeCell ref="BC206:BF206"/>
    <mergeCell ref="BG206:BH206"/>
    <mergeCell ref="AY205:BB205"/>
    <mergeCell ref="A201:B201"/>
    <mergeCell ref="C201:AB201"/>
    <mergeCell ref="AC201:AD201"/>
    <mergeCell ref="AE201:AH201"/>
    <mergeCell ref="AI201:AL201"/>
    <mergeCell ref="AM201:AP201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AM208:AP208"/>
    <mergeCell ref="AQ208:AT208"/>
    <mergeCell ref="AM203:AP203"/>
    <mergeCell ref="AM206:AP206"/>
    <mergeCell ref="AQ206:AT206"/>
    <mergeCell ref="AU206:AX206"/>
    <mergeCell ref="AQ205:AT205"/>
    <mergeCell ref="AU205:AX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C203:AB203"/>
    <mergeCell ref="AC203:AD203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Y211:BB211"/>
    <mergeCell ref="AQ211:AT211"/>
    <mergeCell ref="AU211:AX211"/>
    <mergeCell ref="BC211:BF211"/>
    <mergeCell ref="BG211:BH211"/>
    <mergeCell ref="A211:B211"/>
    <mergeCell ref="C211:AB211"/>
    <mergeCell ref="AC211:AD211"/>
    <mergeCell ref="AE211:AH211"/>
    <mergeCell ref="AI211:AL211"/>
    <mergeCell ref="AM211:AP211"/>
    <mergeCell ref="AM210:AP210"/>
    <mergeCell ref="AQ210:AT210"/>
    <mergeCell ref="AU210:AX210"/>
    <mergeCell ref="AY210:BB210"/>
    <mergeCell ref="BC210:BF210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BG214:BH214"/>
    <mergeCell ref="AQ213:AT213"/>
    <mergeCell ref="AU213:AX213"/>
    <mergeCell ref="AY213:BB213"/>
    <mergeCell ref="BC213:BF213"/>
    <mergeCell ref="A212:B212"/>
    <mergeCell ref="C212:AB212"/>
    <mergeCell ref="AC212:AD212"/>
    <mergeCell ref="AE212:AH212"/>
    <mergeCell ref="AI212:AL212"/>
    <mergeCell ref="AM214:AP214"/>
    <mergeCell ref="AQ214:AT214"/>
    <mergeCell ref="AU214:AX214"/>
    <mergeCell ref="AY214:BB214"/>
    <mergeCell ref="BC214:BF214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BG218:BH218"/>
    <mergeCell ref="AM216:AP216"/>
    <mergeCell ref="AQ216:AT216"/>
    <mergeCell ref="AU216:AX216"/>
    <mergeCell ref="C217:AB217"/>
    <mergeCell ref="AC217:AD217"/>
    <mergeCell ref="AE217:AH217"/>
    <mergeCell ref="AI217:AL217"/>
    <mergeCell ref="AM217:AP217"/>
    <mergeCell ref="AQ215:AT215"/>
    <mergeCell ref="A217:B217"/>
    <mergeCell ref="BC215:BF215"/>
    <mergeCell ref="AQ217:AT217"/>
    <mergeCell ref="AU217:AX217"/>
    <mergeCell ref="AY217:BB217"/>
    <mergeCell ref="BC217:BF217"/>
    <mergeCell ref="BG217:BH217"/>
    <mergeCell ref="BG216:BH216"/>
    <mergeCell ref="BG215:BH215"/>
    <mergeCell ref="AU215:AX215"/>
    <mergeCell ref="AY215:BB215"/>
    <mergeCell ref="AY219:BB219"/>
    <mergeCell ref="BC219:BF219"/>
    <mergeCell ref="BG219:BH219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Q218:AT218"/>
    <mergeCell ref="AU218:AX218"/>
    <mergeCell ref="AY218:BB218"/>
    <mergeCell ref="BC218:BF218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Q227:AT227"/>
    <mergeCell ref="AU227:AX227"/>
    <mergeCell ref="AY227:BB227"/>
    <mergeCell ref="AM227:AP227"/>
    <mergeCell ref="BG230:BH230"/>
    <mergeCell ref="AQ228:AT228"/>
    <mergeCell ref="AU228:AX228"/>
    <mergeCell ref="AY228:BB228"/>
    <mergeCell ref="BC228:BF228"/>
    <mergeCell ref="BG228:BH228"/>
    <mergeCell ref="A230:B230"/>
    <mergeCell ref="C230:AB230"/>
    <mergeCell ref="AC230:AD230"/>
    <mergeCell ref="AE230:AH230"/>
    <mergeCell ref="AI230:AL230"/>
    <mergeCell ref="A228:B228"/>
    <mergeCell ref="C228:AB228"/>
    <mergeCell ref="AC228:AD228"/>
    <mergeCell ref="AE228:AH228"/>
    <mergeCell ref="AI228:AL228"/>
    <mergeCell ref="AM228:AP228"/>
    <mergeCell ref="A229:B229"/>
    <mergeCell ref="C229:AB229"/>
    <mergeCell ref="AC229:AD229"/>
    <mergeCell ref="AE229:AH229"/>
    <mergeCell ref="AI229:AL229"/>
    <mergeCell ref="BG229:BH229"/>
    <mergeCell ref="BC229:BF229"/>
    <mergeCell ref="AQ230:AT230"/>
    <mergeCell ref="AU230:AX230"/>
    <mergeCell ref="AY230:BB230"/>
    <mergeCell ref="AM230:AP230"/>
    <mergeCell ref="AM232:AP232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I234:AL234"/>
    <mergeCell ref="A232:B232"/>
    <mergeCell ref="C232:AB232"/>
    <mergeCell ref="AC232:AD232"/>
    <mergeCell ref="AE232:AH232"/>
    <mergeCell ref="AI232:AL232"/>
    <mergeCell ref="BG233:BH233"/>
    <mergeCell ref="AC234:AD234"/>
    <mergeCell ref="AE234:AH234"/>
    <mergeCell ref="AI233:AL233"/>
    <mergeCell ref="AM233:AP233"/>
    <mergeCell ref="AM234:AP234"/>
    <mergeCell ref="AQ234:AT234"/>
    <mergeCell ref="AU234:AX234"/>
    <mergeCell ref="AY234:BB234"/>
    <mergeCell ref="AY233:BB233"/>
    <mergeCell ref="BC233:BF233"/>
    <mergeCell ref="A234:B234"/>
    <mergeCell ref="C234:AB234"/>
    <mergeCell ref="AE233:AH233"/>
    <mergeCell ref="C245:AB245"/>
    <mergeCell ref="AC240:AD240"/>
    <mergeCell ref="AE240:AH240"/>
    <mergeCell ref="AI240:AL240"/>
    <mergeCell ref="AM240:AP240"/>
    <mergeCell ref="AQ240:AT240"/>
    <mergeCell ref="AU240:AX240"/>
    <mergeCell ref="AY240:BB240"/>
    <mergeCell ref="BC240:BF240"/>
    <mergeCell ref="A240:B240"/>
    <mergeCell ref="C240:AB240"/>
    <mergeCell ref="BC241:BF241"/>
    <mergeCell ref="BG241:BH241"/>
    <mergeCell ref="AE243:AH243"/>
    <mergeCell ref="AI243:AL243"/>
    <mergeCell ref="A242:B242"/>
    <mergeCell ref="C242:AB242"/>
    <mergeCell ref="AC242:AD242"/>
    <mergeCell ref="AE242:AH242"/>
    <mergeCell ref="AI242:AL242"/>
    <mergeCell ref="AM242:AP242"/>
    <mergeCell ref="AQ242:AT242"/>
    <mergeCell ref="AU242:AX242"/>
    <mergeCell ref="AY242:BB242"/>
    <mergeCell ref="BG245:BH245"/>
    <mergeCell ref="AQ244:AT244"/>
    <mergeCell ref="AU244:AX244"/>
    <mergeCell ref="AY244:BB244"/>
    <mergeCell ref="BC244:BF244"/>
    <mergeCell ref="BG244:BH244"/>
    <mergeCell ref="A245:B245"/>
    <mergeCell ref="AM252:AP252"/>
    <mergeCell ref="BC249:BF249"/>
    <mergeCell ref="BG249:BH249"/>
    <mergeCell ref="A250:B250"/>
    <mergeCell ref="C250:AB250"/>
    <mergeCell ref="AC250:AD250"/>
    <mergeCell ref="AE250:AH250"/>
    <mergeCell ref="AI250:AL250"/>
    <mergeCell ref="A249:B249"/>
    <mergeCell ref="C249:AB249"/>
    <mergeCell ref="AC249:AD249"/>
    <mergeCell ref="AE249:AH249"/>
    <mergeCell ref="AI249:AL249"/>
    <mergeCell ref="AM249:AP249"/>
    <mergeCell ref="A251:B251"/>
    <mergeCell ref="C251:AB251"/>
    <mergeCell ref="AC251:AD251"/>
    <mergeCell ref="AE251:AH251"/>
    <mergeCell ref="AI251:AL251"/>
    <mergeCell ref="AM251:AP251"/>
    <mergeCell ref="AQ251:AT251"/>
    <mergeCell ref="AU251:AX251"/>
    <mergeCell ref="AY251:BB251"/>
    <mergeCell ref="BC251:BF251"/>
    <mergeCell ref="BG251:BH251"/>
    <mergeCell ref="AM250:AP250"/>
    <mergeCell ref="AQ250:AT250"/>
    <mergeCell ref="AU250:AX250"/>
    <mergeCell ref="C252:AB252"/>
    <mergeCell ref="AC252:AD252"/>
    <mergeCell ref="AE252:AH252"/>
    <mergeCell ref="AI252:AL252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M253:AP253"/>
    <mergeCell ref="AQ253:AT253"/>
    <mergeCell ref="AU253:AX253"/>
    <mergeCell ref="AY253:BB253"/>
    <mergeCell ref="BC253:BF253"/>
    <mergeCell ref="BG253:BH253"/>
    <mergeCell ref="AQ252:AT252"/>
    <mergeCell ref="AU252:AX252"/>
    <mergeCell ref="AY252:BB252"/>
    <mergeCell ref="BC252:BF252"/>
    <mergeCell ref="BG252:BH252"/>
    <mergeCell ref="A253:B253"/>
    <mergeCell ref="C253:AB253"/>
    <mergeCell ref="AC253:AD253"/>
    <mergeCell ref="AE253:AH253"/>
    <mergeCell ref="AI253:AL253"/>
    <mergeCell ref="A252:B252"/>
    <mergeCell ref="A236:B236"/>
    <mergeCell ref="BG234:BH234"/>
    <mergeCell ref="AQ233:AT233"/>
    <mergeCell ref="BC234:BF234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C48:AB48"/>
    <mergeCell ref="AC48:AD48"/>
    <mergeCell ref="AE48:AH48"/>
    <mergeCell ref="AQ22:AT22"/>
    <mergeCell ref="AM9:AP9"/>
    <mergeCell ref="AQ9:AT9"/>
    <mergeCell ref="AM23:AP23"/>
    <mergeCell ref="AM22:AP22"/>
    <mergeCell ref="AE23:AH23"/>
    <mergeCell ref="AE12:AH12"/>
    <mergeCell ref="AI12:AL12"/>
    <mergeCell ref="AQ16:AT16"/>
    <mergeCell ref="C21:AB21"/>
    <mergeCell ref="AM33:AP33"/>
    <mergeCell ref="AQ33:AT33"/>
    <mergeCell ref="AM31:AP31"/>
    <mergeCell ref="AQ31:AT31"/>
    <mergeCell ref="AI26:AL26"/>
    <mergeCell ref="AM29:AP29"/>
    <mergeCell ref="AC59:AD59"/>
    <mergeCell ref="AE59:AH59"/>
    <mergeCell ref="AI59:AL59"/>
    <mergeCell ref="AM59:AP59"/>
    <mergeCell ref="AQ58:AT58"/>
    <mergeCell ref="AM63:AP63"/>
    <mergeCell ref="AQ63:AT63"/>
    <mergeCell ref="AU15:AX15"/>
    <mergeCell ref="AY15:BB15"/>
    <mergeCell ref="BC15:BF15"/>
    <mergeCell ref="AQ10:AT10"/>
    <mergeCell ref="AU10:AX10"/>
    <mergeCell ref="AY10:BB10"/>
    <mergeCell ref="BC10:BF10"/>
    <mergeCell ref="AE18:AH18"/>
    <mergeCell ref="AI18:AL18"/>
    <mergeCell ref="A17:B17"/>
    <mergeCell ref="C17:AB17"/>
    <mergeCell ref="AC17:AD17"/>
    <mergeCell ref="AE17:AH17"/>
    <mergeCell ref="AI17:AL17"/>
    <mergeCell ref="A19:B19"/>
    <mergeCell ref="C19:AB19"/>
    <mergeCell ref="AC19:AD19"/>
    <mergeCell ref="AY21:BB21"/>
    <mergeCell ref="BC21:BF21"/>
    <mergeCell ref="AQ23:AT23"/>
    <mergeCell ref="AI23:AL23"/>
    <mergeCell ref="AC61:AD61"/>
    <mergeCell ref="AE61:AH61"/>
    <mergeCell ref="AU16:AX16"/>
    <mergeCell ref="AY16:BB16"/>
    <mergeCell ref="AU9:AX9"/>
    <mergeCell ref="AY9:BB9"/>
    <mergeCell ref="BC9:BF9"/>
    <mergeCell ref="A14:B14"/>
    <mergeCell ref="C14:AB14"/>
    <mergeCell ref="AC14:AD14"/>
    <mergeCell ref="AE14:AH14"/>
    <mergeCell ref="A12:B12"/>
    <mergeCell ref="C12:AB12"/>
    <mergeCell ref="AC12:AD12"/>
    <mergeCell ref="BC19:BF19"/>
    <mergeCell ref="AM21:AP21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A21:B21"/>
    <mergeCell ref="A18:B18"/>
    <mergeCell ref="C18:AB18"/>
    <mergeCell ref="AC18:AD18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Y18:BB18"/>
    <mergeCell ref="BC18:BF18"/>
    <mergeCell ref="AY19:BB19"/>
    <mergeCell ref="AY23:BB23"/>
    <mergeCell ref="AY36:BB36"/>
    <mergeCell ref="BC36:BF36"/>
    <mergeCell ref="AY35:BB35"/>
    <mergeCell ref="BC35:BF35"/>
    <mergeCell ref="AC24:AD24"/>
    <mergeCell ref="AE24:AH24"/>
    <mergeCell ref="AI24:AL24"/>
    <mergeCell ref="AM24:AP24"/>
    <mergeCell ref="AQ24:AT24"/>
    <mergeCell ref="AU24:AX24"/>
    <mergeCell ref="AY33:BB33"/>
    <mergeCell ref="BC33:BF33"/>
    <mergeCell ref="AY31:BB31"/>
    <mergeCell ref="BC31:BF31"/>
    <mergeCell ref="AY29:BB29"/>
    <mergeCell ref="BC29:BF29"/>
    <mergeCell ref="AY24:BB24"/>
    <mergeCell ref="BC24:BF24"/>
    <mergeCell ref="AU22:AX22"/>
    <mergeCell ref="AC21:AD21"/>
    <mergeCell ref="AE21:AH21"/>
    <mergeCell ref="AI21:AL21"/>
    <mergeCell ref="AQ36:AT36"/>
    <mergeCell ref="AU36:AX36"/>
    <mergeCell ref="AM35:AP35"/>
    <mergeCell ref="AQ35:AT35"/>
    <mergeCell ref="AU35:AX35"/>
    <mergeCell ref="AU23:AX23"/>
    <mergeCell ref="AQ29:AT29"/>
    <mergeCell ref="AU29:AX29"/>
    <mergeCell ref="AM38:AP38"/>
    <mergeCell ref="AQ38:AT38"/>
    <mergeCell ref="AE22:AH22"/>
    <mergeCell ref="AI22:AL22"/>
    <mergeCell ref="AQ21:AT21"/>
    <mergeCell ref="AU21:AX21"/>
    <mergeCell ref="BG56:BH56"/>
    <mergeCell ref="AY59:BB59"/>
    <mergeCell ref="BC59:BF59"/>
    <mergeCell ref="A60:B60"/>
    <mergeCell ref="C148:AB148"/>
    <mergeCell ref="AC148:AD148"/>
    <mergeCell ref="AE148:AH148"/>
    <mergeCell ref="A24:B24"/>
    <mergeCell ref="C24:AB24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M48:AP48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Q49:AT49"/>
    <mergeCell ref="AU49:AX49"/>
    <mergeCell ref="A48:B48"/>
    <mergeCell ref="AU58:AX58"/>
    <mergeCell ref="AY58:BB58"/>
    <mergeCell ref="BC58:BF58"/>
    <mergeCell ref="A58:B58"/>
    <mergeCell ref="C58:AB58"/>
    <mergeCell ref="AC58:AD58"/>
    <mergeCell ref="AE58:AH58"/>
    <mergeCell ref="AI58:AL58"/>
    <mergeCell ref="AM56:AP56"/>
    <mergeCell ref="AQ56:AT56"/>
    <mergeCell ref="AU56:AX56"/>
    <mergeCell ref="AY56:BB56"/>
    <mergeCell ref="BC56:BF56"/>
    <mergeCell ref="AE56:AH56"/>
    <mergeCell ref="AI56:AL56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Q59:AT59"/>
    <mergeCell ref="AC60:AD60"/>
    <mergeCell ref="AE60:AH60"/>
    <mergeCell ref="AI60:AL60"/>
    <mergeCell ref="AM60:AP60"/>
    <mergeCell ref="AM61:AP61"/>
    <mergeCell ref="A150:B150"/>
    <mergeCell ref="C150:AB150"/>
    <mergeCell ref="AC150:AD150"/>
    <mergeCell ref="AE150:AH150"/>
    <mergeCell ref="AI150:AL150"/>
    <mergeCell ref="AM150:AP150"/>
    <mergeCell ref="AQ146:AT146"/>
    <mergeCell ref="AC62:AD62"/>
    <mergeCell ref="AE62:AH62"/>
    <mergeCell ref="AI62:AL62"/>
    <mergeCell ref="A122:B122"/>
    <mergeCell ref="C122:AB122"/>
    <mergeCell ref="AC122:AD122"/>
    <mergeCell ref="AE122:AH122"/>
    <mergeCell ref="AE85:AH85"/>
    <mergeCell ref="AI85:AL85"/>
    <mergeCell ref="AM85:AP85"/>
    <mergeCell ref="AQ85:AT85"/>
    <mergeCell ref="A88:B88"/>
    <mergeCell ref="C88:AB88"/>
    <mergeCell ref="AC88:AD88"/>
    <mergeCell ref="AQ87:AT87"/>
    <mergeCell ref="A146:B146"/>
    <mergeCell ref="C146:AB146"/>
    <mergeCell ref="A148:B148"/>
    <mergeCell ref="AQ148:AT148"/>
    <mergeCell ref="A194:B194"/>
    <mergeCell ref="AM192:AP192"/>
    <mergeCell ref="C181:AB181"/>
    <mergeCell ref="AC181:AD181"/>
    <mergeCell ref="AE181:AH181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M183:AP183"/>
    <mergeCell ref="A185:B185"/>
    <mergeCell ref="BG193:BH193"/>
    <mergeCell ref="AU192:AX192"/>
    <mergeCell ref="AM186:AP186"/>
    <mergeCell ref="AM187:AP187"/>
    <mergeCell ref="BG192:BH192"/>
    <mergeCell ref="BG189:BH189"/>
    <mergeCell ref="AQ188:AT188"/>
    <mergeCell ref="C186:AB186"/>
    <mergeCell ref="AC186:AD186"/>
    <mergeCell ref="AE186:AH186"/>
    <mergeCell ref="AY188:BB188"/>
    <mergeCell ref="BC188:BF188"/>
    <mergeCell ref="BG188:BH188"/>
    <mergeCell ref="BG190:BH190"/>
    <mergeCell ref="AQ190:AT190"/>
    <mergeCell ref="AU190:AX190"/>
    <mergeCell ref="BG210:BH210"/>
    <mergeCell ref="AM87:AP87"/>
    <mergeCell ref="AM90:AP90"/>
    <mergeCell ref="A90:B90"/>
    <mergeCell ref="AE118:AH118"/>
    <mergeCell ref="AI118:AL118"/>
    <mergeCell ref="AY90:BB90"/>
    <mergeCell ref="BC90:BF90"/>
    <mergeCell ref="AI149:AL149"/>
    <mergeCell ref="AM74:AP74"/>
    <mergeCell ref="AQ74:AT74"/>
    <mergeCell ref="AU74:AX74"/>
    <mergeCell ref="BC230:BF230"/>
    <mergeCell ref="BC227:BF227"/>
    <mergeCell ref="AM225:AP225"/>
    <mergeCell ref="AQ225:AT225"/>
    <mergeCell ref="AU225:AX225"/>
    <mergeCell ref="AY225:BB225"/>
    <mergeCell ref="BC225:BF225"/>
    <mergeCell ref="AM223:AP223"/>
    <mergeCell ref="AQ223:AT223"/>
    <mergeCell ref="AU223:AX223"/>
    <mergeCell ref="AY223:BB223"/>
    <mergeCell ref="BC223:BF223"/>
    <mergeCell ref="AM221:AP221"/>
    <mergeCell ref="AQ221:AT221"/>
    <mergeCell ref="AU221:AX221"/>
    <mergeCell ref="AY221:BB221"/>
    <mergeCell ref="BC221:BF221"/>
    <mergeCell ref="AM219:AP219"/>
    <mergeCell ref="AQ219:AT219"/>
    <mergeCell ref="AU219:AX219"/>
    <mergeCell ref="AU198:AX198"/>
    <mergeCell ref="C184:AB184"/>
    <mergeCell ref="AC184:AD184"/>
    <mergeCell ref="AE184:AH184"/>
    <mergeCell ref="BG185:BH185"/>
    <mergeCell ref="BC185:BF185"/>
    <mergeCell ref="AQ179:AT179"/>
    <mergeCell ref="AU179:AX179"/>
    <mergeCell ref="AI187:AL187"/>
    <mergeCell ref="A231:B231"/>
    <mergeCell ref="C194:AB194"/>
    <mergeCell ref="AY231:BB231"/>
    <mergeCell ref="A193:B193"/>
    <mergeCell ref="C193:AB193"/>
    <mergeCell ref="C185:AB185"/>
    <mergeCell ref="C190:AB190"/>
    <mergeCell ref="AC190:AD190"/>
    <mergeCell ref="AE190:AH190"/>
    <mergeCell ref="AI190:AL190"/>
    <mergeCell ref="AM190:AP190"/>
    <mergeCell ref="AC193:AD193"/>
    <mergeCell ref="AE193:AH193"/>
    <mergeCell ref="AI193:AL193"/>
    <mergeCell ref="AE189:AH189"/>
    <mergeCell ref="AI189:AL189"/>
    <mergeCell ref="C188:AB188"/>
    <mergeCell ref="AC188:AD188"/>
    <mergeCell ref="C231:AB231"/>
    <mergeCell ref="AC231:AD231"/>
    <mergeCell ref="AE231:AH231"/>
    <mergeCell ref="AI231:AL231"/>
    <mergeCell ref="AM231:AP231"/>
    <mergeCell ref="BG213:BH213"/>
    <mergeCell ref="A176:B176"/>
    <mergeCell ref="A175:B175"/>
    <mergeCell ref="C175:AB175"/>
    <mergeCell ref="AC175:AD175"/>
    <mergeCell ref="AE175:AH175"/>
    <mergeCell ref="AI175:AL175"/>
    <mergeCell ref="A174:B174"/>
    <mergeCell ref="C174:AB174"/>
    <mergeCell ref="AE176:AH176"/>
    <mergeCell ref="BG151:BH151"/>
    <mergeCell ref="AQ144:AT144"/>
    <mergeCell ref="AM154:AP154"/>
    <mergeCell ref="AM153:AP153"/>
    <mergeCell ref="C176:AB176"/>
    <mergeCell ref="AC176:AD176"/>
    <mergeCell ref="A155:B155"/>
    <mergeCell ref="C155:AB155"/>
    <mergeCell ref="AC155:AD155"/>
    <mergeCell ref="AE155:AH155"/>
    <mergeCell ref="AI154:AL154"/>
    <mergeCell ref="A153:B153"/>
    <mergeCell ref="AC173:AD173"/>
    <mergeCell ref="A172:B172"/>
    <mergeCell ref="C172:AB172"/>
    <mergeCell ref="AC172:AD172"/>
    <mergeCell ref="AY173:BB173"/>
    <mergeCell ref="BG170:BH170"/>
    <mergeCell ref="AC146:AD146"/>
    <mergeCell ref="AE146:AH146"/>
    <mergeCell ref="AI146:AL146"/>
    <mergeCell ref="AQ149:AT149"/>
    <mergeCell ref="BG168:BH168"/>
    <mergeCell ref="BG159:BH159"/>
    <mergeCell ref="BG158:BH158"/>
    <mergeCell ref="AQ159:AT159"/>
    <mergeCell ref="AU159:AX159"/>
    <mergeCell ref="AY159:BB159"/>
    <mergeCell ref="BC159:BF159"/>
    <mergeCell ref="BC173:BF173"/>
    <mergeCell ref="BG173:BH173"/>
    <mergeCell ref="AQ172:AT172"/>
    <mergeCell ref="AU172:AX172"/>
    <mergeCell ref="AY172:BB172"/>
    <mergeCell ref="BG180:BH180"/>
    <mergeCell ref="AU175:AX175"/>
    <mergeCell ref="AQ173:AT173"/>
    <mergeCell ref="BG174:BH174"/>
    <mergeCell ref="BG176:BH176"/>
    <mergeCell ref="BG165:BH165"/>
    <mergeCell ref="BG166:BH166"/>
    <mergeCell ref="AQ158:AT158"/>
    <mergeCell ref="AU158:AX158"/>
    <mergeCell ref="AY158:BB158"/>
    <mergeCell ref="BC158:BF158"/>
    <mergeCell ref="AQ180:AT180"/>
    <mergeCell ref="BG61:BH61"/>
    <mergeCell ref="AU60:AX60"/>
    <mergeCell ref="AY61:BB61"/>
    <mergeCell ref="BC61:BF61"/>
    <mergeCell ref="AY151:BB151"/>
    <mergeCell ref="BC151:BF151"/>
    <mergeCell ref="AU94:AX94"/>
    <mergeCell ref="AQ150:AT150"/>
    <mergeCell ref="AU150:AX150"/>
    <mergeCell ref="AY150:BB150"/>
    <mergeCell ref="BG65:BH65"/>
    <mergeCell ref="AY122:BB122"/>
    <mergeCell ref="BC122:BF122"/>
    <mergeCell ref="BG122:BH122"/>
    <mergeCell ref="BC149:BF149"/>
    <mergeCell ref="BG149:BH149"/>
    <mergeCell ref="BC150:BF150"/>
    <mergeCell ref="AQ61:AT61"/>
    <mergeCell ref="AU61:AX61"/>
    <mergeCell ref="AY60:BB60"/>
    <mergeCell ref="BC123:BF123"/>
    <mergeCell ref="BG91:BH91"/>
    <mergeCell ref="BG123:BH123"/>
    <mergeCell ref="AQ112:AT112"/>
    <mergeCell ref="AU112:AX112"/>
    <mergeCell ref="AY112:BB112"/>
    <mergeCell ref="AU144:AX144"/>
    <mergeCell ref="AY144:BB144"/>
    <mergeCell ref="BC144:BF144"/>
    <mergeCell ref="BG144:BH144"/>
    <mergeCell ref="BG147:BH147"/>
    <mergeCell ref="AU85:AX85"/>
    <mergeCell ref="AY85:BB85"/>
    <mergeCell ref="BC85:BF85"/>
    <mergeCell ref="BG85:BH85"/>
    <mergeCell ref="AE123:AH123"/>
    <mergeCell ref="AI123:AL123"/>
    <mergeCell ref="AM123:AP123"/>
    <mergeCell ref="AQ176:AT176"/>
    <mergeCell ref="AU176:AX176"/>
    <mergeCell ref="AY176:BB176"/>
    <mergeCell ref="BC176:BF176"/>
    <mergeCell ref="AE154:AH154"/>
    <mergeCell ref="BC174:BF174"/>
    <mergeCell ref="BC172:BF172"/>
    <mergeCell ref="BG172:BH172"/>
    <mergeCell ref="AY167:BB167"/>
    <mergeCell ref="BC167:BF167"/>
    <mergeCell ref="BG167:BH167"/>
    <mergeCell ref="AQ166:AT166"/>
    <mergeCell ref="AU166:AX166"/>
    <mergeCell ref="AM175:AP175"/>
    <mergeCell ref="BC175:BF175"/>
    <mergeCell ref="BG175:BH175"/>
    <mergeCell ref="AQ174:AT174"/>
    <mergeCell ref="AQ90:AT90"/>
    <mergeCell ref="AU90:AX90"/>
    <mergeCell ref="AY171:BB171"/>
    <mergeCell ref="AI122:AL122"/>
    <mergeCell ref="AE88:AH88"/>
    <mergeCell ref="AI88:AL88"/>
    <mergeCell ref="AM88:AP88"/>
    <mergeCell ref="AU87:AX87"/>
    <mergeCell ref="AY87:BB87"/>
    <mergeCell ref="AE236:AH236"/>
    <mergeCell ref="AQ235:AT235"/>
    <mergeCell ref="AU235:AX235"/>
    <mergeCell ref="AY235:BB235"/>
    <mergeCell ref="AQ239:AT239"/>
    <mergeCell ref="AU239:AX239"/>
    <mergeCell ref="AY239:BB239"/>
    <mergeCell ref="BC239:BF239"/>
    <mergeCell ref="AU195:AX195"/>
    <mergeCell ref="AQ231:AT231"/>
    <mergeCell ref="AQ238:AT238"/>
    <mergeCell ref="AU238:AX238"/>
    <mergeCell ref="AM243:AP243"/>
    <mergeCell ref="AQ243:AT243"/>
    <mergeCell ref="AU243:AX243"/>
    <mergeCell ref="AY243:BB243"/>
    <mergeCell ref="BC243:BF243"/>
    <mergeCell ref="AM229:AP229"/>
    <mergeCell ref="AQ229:AT229"/>
    <mergeCell ref="AU229:AX229"/>
    <mergeCell ref="AY229:BB229"/>
    <mergeCell ref="BC235:BF235"/>
    <mergeCell ref="BC207:BF207"/>
    <mergeCell ref="AE203:AH203"/>
    <mergeCell ref="AI203:AL203"/>
    <mergeCell ref="AY198:BB198"/>
    <mergeCell ref="BC198:BF198"/>
    <mergeCell ref="AQ201:AT201"/>
    <mergeCell ref="AU201:AX201"/>
    <mergeCell ref="AY201:BB201"/>
    <mergeCell ref="BC201:BF201"/>
    <mergeCell ref="AM200:AP200"/>
    <mergeCell ref="AM255:AP255"/>
    <mergeCell ref="AQ255:AT255"/>
    <mergeCell ref="AU255:AX255"/>
    <mergeCell ref="AY255:BB255"/>
    <mergeCell ref="BC255:BF255"/>
    <mergeCell ref="AU193:AX193"/>
    <mergeCell ref="AY193:BB193"/>
    <mergeCell ref="BC231:BF231"/>
    <mergeCell ref="AI237:AL237"/>
    <mergeCell ref="AM237:AP237"/>
    <mergeCell ref="BG199:BH199"/>
    <mergeCell ref="BG207:BH207"/>
    <mergeCell ref="BG198:BH198"/>
    <mergeCell ref="BG201:BH201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AM202:AP202"/>
    <mergeCell ref="AQ202:AT202"/>
    <mergeCell ref="AU202:AX202"/>
    <mergeCell ref="AY202:BB202"/>
    <mergeCell ref="BC202:BF202"/>
    <mergeCell ref="BG202:BH202"/>
    <mergeCell ref="BC205:BF205"/>
    <mergeCell ref="BG205:BH205"/>
    <mergeCell ref="AQ198:AT198"/>
    <mergeCell ref="BG255:BH255"/>
    <mergeCell ref="AC189:AD189"/>
    <mergeCell ref="AM236:AP236"/>
    <mergeCell ref="AQ236:AT236"/>
    <mergeCell ref="AU236:AX236"/>
    <mergeCell ref="AY236:BB236"/>
    <mergeCell ref="BC236:BF236"/>
    <mergeCell ref="AM193:AP193"/>
    <mergeCell ref="BG183:BH183"/>
    <mergeCell ref="AQ183:AT183"/>
    <mergeCell ref="BG186:BH186"/>
    <mergeCell ref="BG231:BH231"/>
    <mergeCell ref="AC236:AD236"/>
    <mergeCell ref="AQ246:AT246"/>
    <mergeCell ref="AU246:AX246"/>
    <mergeCell ref="AY246:BB246"/>
    <mergeCell ref="AE185:AH185"/>
    <mergeCell ref="AM184:AP184"/>
    <mergeCell ref="AQ184:AT184"/>
    <mergeCell ref="BG194:BH194"/>
    <mergeCell ref="AI184:AL184"/>
    <mergeCell ref="AC255:AD255"/>
    <mergeCell ref="AE255:AH255"/>
    <mergeCell ref="AI255:AL255"/>
    <mergeCell ref="AY191:BB191"/>
    <mergeCell ref="BC191:BF191"/>
    <mergeCell ref="BG191:BH191"/>
    <mergeCell ref="AY238:BB238"/>
    <mergeCell ref="BC238:BF238"/>
    <mergeCell ref="AM238:AP238"/>
    <mergeCell ref="AM191:AP191"/>
    <mergeCell ref="AY208:BB208"/>
    <mergeCell ref="BG21:BH21"/>
    <mergeCell ref="AU63:AX63"/>
    <mergeCell ref="AY63:BB63"/>
    <mergeCell ref="BC63:BF63"/>
    <mergeCell ref="BC23:BF23"/>
    <mergeCell ref="BG23:BH23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BC60:BF60"/>
    <mergeCell ref="BG60:BH60"/>
    <mergeCell ref="AM62:AP62"/>
    <mergeCell ref="A61:B61"/>
    <mergeCell ref="C61:AB61"/>
    <mergeCell ref="AQ60:AT60"/>
    <mergeCell ref="AI48:AL48"/>
    <mergeCell ref="A47:B47"/>
    <mergeCell ref="C47:AB47"/>
    <mergeCell ref="A23:B23"/>
    <mergeCell ref="C23:AB23"/>
    <mergeCell ref="AC23:AD23"/>
    <mergeCell ref="C60:AB60"/>
    <mergeCell ref="AY88:BB88"/>
    <mergeCell ref="BC88:BF88"/>
    <mergeCell ref="BG88:BH88"/>
    <mergeCell ref="AQ88:AT88"/>
    <mergeCell ref="AU88:AX88"/>
    <mergeCell ref="AC149:AD149"/>
    <mergeCell ref="A123:B123"/>
    <mergeCell ref="C123:AB123"/>
    <mergeCell ref="AC123:AD123"/>
    <mergeCell ref="A191:B191"/>
    <mergeCell ref="C191:AB191"/>
    <mergeCell ref="AC191:AD191"/>
    <mergeCell ref="AE191:AH191"/>
    <mergeCell ref="AI191:AL191"/>
    <mergeCell ref="AQ191:AT191"/>
    <mergeCell ref="C90:AB90"/>
    <mergeCell ref="AC90:AD90"/>
    <mergeCell ref="AE90:AH90"/>
    <mergeCell ref="AI90:AL90"/>
    <mergeCell ref="BG90:BH90"/>
    <mergeCell ref="A89:B89"/>
    <mergeCell ref="C89:AB89"/>
    <mergeCell ref="AC89:AD89"/>
    <mergeCell ref="AE89:AH89"/>
    <mergeCell ref="AI89:AL89"/>
    <mergeCell ref="AY148:BB148"/>
    <mergeCell ref="A169:B169"/>
    <mergeCell ref="A118:B118"/>
    <mergeCell ref="C118:AB118"/>
    <mergeCell ref="AC118:AD118"/>
    <mergeCell ref="BG169:BH169"/>
    <mergeCell ref="AY168:BB168"/>
    <mergeCell ref="BG235:BH235"/>
    <mergeCell ref="AU231:AX231"/>
    <mergeCell ref="AY216:BB216"/>
    <mergeCell ref="BC216:BF216"/>
    <mergeCell ref="AI185:AL185"/>
    <mergeCell ref="AM185:AP185"/>
    <mergeCell ref="AQ185:AT185"/>
    <mergeCell ref="BC178:BF178"/>
    <mergeCell ref="BG177:BH177"/>
    <mergeCell ref="BC208:BF208"/>
    <mergeCell ref="BG208:BH208"/>
    <mergeCell ref="AU207:AX207"/>
    <mergeCell ref="BG184:BH184"/>
    <mergeCell ref="BC177:BF177"/>
    <mergeCell ref="AQ182:AT182"/>
    <mergeCell ref="AM182:AP182"/>
    <mergeCell ref="AY175:BB175"/>
    <mergeCell ref="AU184:AX184"/>
    <mergeCell ref="AU183:AX183"/>
    <mergeCell ref="BG181:BH181"/>
    <mergeCell ref="AM177:AP177"/>
    <mergeCell ref="AQ177:AT177"/>
    <mergeCell ref="AU177:AX177"/>
    <mergeCell ref="AY177:BB177"/>
    <mergeCell ref="AY194:BB194"/>
    <mergeCell ref="AM176:AP176"/>
    <mergeCell ref="AQ175:AT175"/>
    <mergeCell ref="BG179:BH179"/>
    <mergeCell ref="AM181:AP181"/>
    <mergeCell ref="AU182:AX182"/>
    <mergeCell ref="AY182:BB182"/>
    <mergeCell ref="BC182:BF182"/>
    <mergeCell ref="AM121:AP121"/>
    <mergeCell ref="AQ121:AT121"/>
    <mergeCell ref="AU121:AX121"/>
    <mergeCell ref="AC194:AD194"/>
    <mergeCell ref="AE194:AH194"/>
    <mergeCell ref="AI194:AL194"/>
    <mergeCell ref="AM194:AP194"/>
    <mergeCell ref="AQ194:AT194"/>
    <mergeCell ref="AU194:AX194"/>
    <mergeCell ref="AQ123:AT123"/>
    <mergeCell ref="AU123:AX123"/>
    <mergeCell ref="A173:B173"/>
    <mergeCell ref="AE149:AH149"/>
    <mergeCell ref="A183:B183"/>
    <mergeCell ref="C183:AB183"/>
    <mergeCell ref="AE183:AH183"/>
    <mergeCell ref="A182:B182"/>
    <mergeCell ref="AE188:AH188"/>
    <mergeCell ref="AI188:AL188"/>
    <mergeCell ref="AM188:AP188"/>
    <mergeCell ref="A189:B189"/>
    <mergeCell ref="C189:AB189"/>
    <mergeCell ref="AM189:AP189"/>
    <mergeCell ref="A188:B188"/>
    <mergeCell ref="C173:AB173"/>
    <mergeCell ref="AM173:AP173"/>
    <mergeCell ref="AC185:AD185"/>
    <mergeCell ref="AU181:AX181"/>
    <mergeCell ref="AE172:AH172"/>
    <mergeCell ref="AI172:AL172"/>
    <mergeCell ref="AM172:AP172"/>
    <mergeCell ref="A171:B171"/>
    <mergeCell ref="AY123:BB123"/>
    <mergeCell ref="A149:B149"/>
    <mergeCell ref="C149:AB149"/>
    <mergeCell ref="AM157:AP157"/>
    <mergeCell ref="AI176:AL176"/>
    <mergeCell ref="AQ162:AT162"/>
    <mergeCell ref="AU162:AX162"/>
    <mergeCell ref="AY149:BB149"/>
    <mergeCell ref="AI161:AL161"/>
    <mergeCell ref="AI181:AL181"/>
    <mergeCell ref="AY169:BB169"/>
    <mergeCell ref="AM179:AP179"/>
    <mergeCell ref="AU148:AX148"/>
    <mergeCell ref="AC239:AD239"/>
    <mergeCell ref="AE239:AH239"/>
    <mergeCell ref="AI239:AL239"/>
    <mergeCell ref="AM239:AP239"/>
    <mergeCell ref="AQ207:AT207"/>
    <mergeCell ref="C236:AB236"/>
    <mergeCell ref="A170:B170"/>
    <mergeCell ref="C170:AB170"/>
    <mergeCell ref="AC170:AD170"/>
    <mergeCell ref="AU208:AX208"/>
    <mergeCell ref="AI236:AL236"/>
    <mergeCell ref="AY207:BB207"/>
    <mergeCell ref="A235:B235"/>
    <mergeCell ref="C235:AB235"/>
    <mergeCell ref="AC235:AD235"/>
    <mergeCell ref="AE235:AH235"/>
    <mergeCell ref="AI235:AL235"/>
    <mergeCell ref="AM235:AP235"/>
    <mergeCell ref="AU233:AX233"/>
    <mergeCell ref="BG236:BH236"/>
    <mergeCell ref="AC245:AD245"/>
    <mergeCell ref="AE245:AH245"/>
    <mergeCell ref="AI245:AL245"/>
    <mergeCell ref="A244:B244"/>
    <mergeCell ref="C244:AB244"/>
    <mergeCell ref="AC244:AD244"/>
    <mergeCell ref="AE244:AH244"/>
    <mergeCell ref="AI244:AL244"/>
    <mergeCell ref="AM244:AP244"/>
    <mergeCell ref="AM245:AP245"/>
    <mergeCell ref="AQ245:AT245"/>
    <mergeCell ref="AU245:AX245"/>
    <mergeCell ref="BG239:BH239"/>
    <mergeCell ref="BG238:BH238"/>
    <mergeCell ref="AQ237:AT237"/>
    <mergeCell ref="AU237:AX237"/>
    <mergeCell ref="AY237:BB237"/>
    <mergeCell ref="BC237:BF237"/>
    <mergeCell ref="BG237:BH237"/>
    <mergeCell ref="A237:B237"/>
    <mergeCell ref="C237:AB237"/>
    <mergeCell ref="AC237:AD237"/>
    <mergeCell ref="AE237:AH237"/>
    <mergeCell ref="A238:B238"/>
    <mergeCell ref="C238:AB238"/>
    <mergeCell ref="AC238:AD238"/>
    <mergeCell ref="AE238:AH238"/>
    <mergeCell ref="AI238:AL238"/>
    <mergeCell ref="C239:AB239"/>
    <mergeCell ref="A239:B239"/>
    <mergeCell ref="BC245:BF245"/>
    <mergeCell ref="AC248:AD248"/>
    <mergeCell ref="AE248:AH248"/>
    <mergeCell ref="AI248:AL248"/>
    <mergeCell ref="BC250:BF250"/>
    <mergeCell ref="AQ249:AT249"/>
    <mergeCell ref="AU249:AX249"/>
    <mergeCell ref="AY249:BB249"/>
    <mergeCell ref="BC246:BF246"/>
    <mergeCell ref="BG246:BH246"/>
    <mergeCell ref="A246:B246"/>
    <mergeCell ref="C246:AB246"/>
    <mergeCell ref="AC246:AD246"/>
    <mergeCell ref="AE246:AH246"/>
    <mergeCell ref="AI246:AL246"/>
    <mergeCell ref="AM246:AP246"/>
    <mergeCell ref="AY245:BB245"/>
    <mergeCell ref="BG240:BH240"/>
    <mergeCell ref="A241:B241"/>
    <mergeCell ref="C241:AB241"/>
    <mergeCell ref="AC241:AD241"/>
    <mergeCell ref="AE241:AH241"/>
    <mergeCell ref="AI241:AL241"/>
    <mergeCell ref="AM241:AP241"/>
    <mergeCell ref="AQ241:AT241"/>
    <mergeCell ref="AU241:AX241"/>
    <mergeCell ref="AY241:BB241"/>
    <mergeCell ref="BC242:BF242"/>
    <mergeCell ref="BG242:BH242"/>
    <mergeCell ref="BG243:BH243"/>
    <mergeCell ref="A243:B243"/>
    <mergeCell ref="C243:AB243"/>
    <mergeCell ref="AC243:AD243"/>
    <mergeCell ref="A20:B20"/>
    <mergeCell ref="C20:AB20"/>
    <mergeCell ref="AC20:AD20"/>
    <mergeCell ref="AE20:AH20"/>
    <mergeCell ref="BC20:BF20"/>
    <mergeCell ref="AY20:BB20"/>
    <mergeCell ref="AU20:AX20"/>
    <mergeCell ref="AQ20:AT20"/>
    <mergeCell ref="AM20:AP20"/>
    <mergeCell ref="BG20:BH20"/>
    <mergeCell ref="AI20:AL20"/>
    <mergeCell ref="BG250:BH250"/>
    <mergeCell ref="AY250:BB250"/>
    <mergeCell ref="A247:B247"/>
    <mergeCell ref="C247:AB247"/>
    <mergeCell ref="AC247:AD247"/>
    <mergeCell ref="AE247:AH247"/>
    <mergeCell ref="AI247:AL247"/>
    <mergeCell ref="AM247:AP247"/>
    <mergeCell ref="AQ247:AT247"/>
    <mergeCell ref="AU247:AX247"/>
    <mergeCell ref="AY247:BB247"/>
    <mergeCell ref="BC247:BF247"/>
    <mergeCell ref="BG247:BH247"/>
    <mergeCell ref="AM248:AP248"/>
    <mergeCell ref="AQ248:AT248"/>
    <mergeCell ref="AU248:AX248"/>
    <mergeCell ref="AY248:BB248"/>
    <mergeCell ref="BC248:BF248"/>
    <mergeCell ref="BG248:BH248"/>
    <mergeCell ref="A248:B248"/>
    <mergeCell ref="C248:AB24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9" fitToHeight="0" orientation="landscape" r:id="rId1"/>
  <headerFooter alignWithMargins="0">
    <oddFooter>&amp;P. oldal, összesen: &amp;N</oddFooter>
  </headerFooter>
  <rowBreaks count="4" manualBreakCount="4">
    <brk id="57" max="59" man="1"/>
    <brk id="127" max="59" man="1"/>
    <brk id="189" max="59" man="1"/>
    <brk id="194" max="59" man="1"/>
  </rowBreaks>
  <colBreaks count="1" manualBreakCount="1">
    <brk id="7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 filterMode="1"/>
  <dimension ref="A1:BH231"/>
  <sheetViews>
    <sheetView showGridLines="0" view="pageBreakPreview" zoomScaleSheetLayoutView="100" workbookViewId="0">
      <pane xSplit="28" ySplit="7" topLeftCell="AC124" activePane="bottomRight" state="frozen"/>
      <selection sqref="A1:BH1"/>
      <selection pane="topRight" sqref="A1:BH1"/>
      <selection pane="bottomLeft" sqref="A1:BH1"/>
      <selection pane="bottomRight" activeCell="AI144" sqref="AI144:AL144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84" width="9.140625" style="1"/>
    <col min="85" max="85" width="10.28515625" style="1" customWidth="1"/>
    <col min="86" max="16384" width="9.140625" style="1"/>
  </cols>
  <sheetData>
    <row r="1" spans="1:60" ht="28.5" customHeight="1" x14ac:dyDescent="0.2">
      <c r="A1" s="460" t="s">
        <v>954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</row>
    <row r="2" spans="1:60" ht="28.5" customHeight="1" x14ac:dyDescent="0.2">
      <c r="A2" s="261" t="s">
        <v>846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3"/>
    </row>
    <row r="3" spans="1:60" ht="15" customHeight="1" x14ac:dyDescent="0.2">
      <c r="A3" s="264" t="s">
        <v>471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6"/>
    </row>
    <row r="4" spans="1:60" ht="15.95" customHeight="1" x14ac:dyDescent="0.2">
      <c r="A4" s="267" t="s">
        <v>598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</row>
    <row r="5" spans="1:60" ht="15.95" customHeight="1" x14ac:dyDescent="0.2">
      <c r="A5" s="269" t="s">
        <v>441</v>
      </c>
      <c r="B5" s="269"/>
      <c r="C5" s="270" t="s">
        <v>26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 t="s">
        <v>442</v>
      </c>
      <c r="AD5" s="271"/>
      <c r="AE5" s="272" t="s">
        <v>466</v>
      </c>
      <c r="AF5" s="272"/>
      <c r="AG5" s="272"/>
      <c r="AH5" s="272"/>
      <c r="AI5" s="272"/>
      <c r="AJ5" s="272"/>
      <c r="AK5" s="272"/>
      <c r="AL5" s="272"/>
      <c r="AM5" s="273" t="s">
        <v>600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5"/>
      <c r="BC5" s="276" t="s">
        <v>438</v>
      </c>
      <c r="BD5" s="276"/>
      <c r="BE5" s="276"/>
      <c r="BF5" s="276"/>
      <c r="BG5" s="276" t="s">
        <v>439</v>
      </c>
      <c r="BH5" s="276"/>
    </row>
    <row r="6" spans="1:60" ht="39.75" customHeight="1" x14ac:dyDescent="0.2">
      <c r="A6" s="269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82" t="s">
        <v>464</v>
      </c>
      <c r="AF6" s="283"/>
      <c r="AG6" s="283"/>
      <c r="AH6" s="283"/>
      <c r="AI6" s="282" t="s">
        <v>465</v>
      </c>
      <c r="AJ6" s="283"/>
      <c r="AK6" s="283"/>
      <c r="AL6" s="283"/>
      <c r="AM6" s="257" t="s">
        <v>467</v>
      </c>
      <c r="AN6" s="258"/>
      <c r="AO6" s="258"/>
      <c r="AP6" s="259"/>
      <c r="AQ6" s="257" t="s">
        <v>470</v>
      </c>
      <c r="AR6" s="258"/>
      <c r="AS6" s="258"/>
      <c r="AT6" s="259"/>
      <c r="AU6" s="257" t="s">
        <v>468</v>
      </c>
      <c r="AV6" s="258"/>
      <c r="AW6" s="258"/>
      <c r="AX6" s="259"/>
      <c r="AY6" s="257" t="s">
        <v>469</v>
      </c>
      <c r="AZ6" s="258"/>
      <c r="BA6" s="258"/>
      <c r="BB6" s="259"/>
      <c r="BC6" s="276"/>
      <c r="BD6" s="276"/>
      <c r="BE6" s="276"/>
      <c r="BF6" s="276"/>
      <c r="BG6" s="276"/>
      <c r="BH6" s="276"/>
    </row>
    <row r="7" spans="1:60" x14ac:dyDescent="0.2">
      <c r="A7" s="280" t="s">
        <v>176</v>
      </c>
      <c r="B7" s="281"/>
      <c r="C7" s="277" t="s">
        <v>177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7" t="s">
        <v>178</v>
      </c>
      <c r="AD7" s="278"/>
      <c r="AE7" s="277" t="s">
        <v>175</v>
      </c>
      <c r="AF7" s="278"/>
      <c r="AG7" s="278"/>
      <c r="AH7" s="279"/>
      <c r="AI7" s="277" t="s">
        <v>440</v>
      </c>
      <c r="AJ7" s="278"/>
      <c r="AK7" s="278"/>
      <c r="AL7" s="279"/>
      <c r="AM7" s="277" t="s">
        <v>543</v>
      </c>
      <c r="AN7" s="278"/>
      <c r="AO7" s="278"/>
      <c r="AP7" s="279"/>
      <c r="AQ7" s="277" t="s">
        <v>544</v>
      </c>
      <c r="AR7" s="278"/>
      <c r="AS7" s="278"/>
      <c r="AT7" s="279"/>
      <c r="AU7" s="277" t="s">
        <v>557</v>
      </c>
      <c r="AV7" s="278"/>
      <c r="AW7" s="278"/>
      <c r="AX7" s="279"/>
      <c r="AY7" s="277" t="s">
        <v>558</v>
      </c>
      <c r="AZ7" s="278"/>
      <c r="BA7" s="278"/>
      <c r="BB7" s="279"/>
      <c r="BC7" s="277" t="s">
        <v>559</v>
      </c>
      <c r="BD7" s="278"/>
      <c r="BE7" s="278"/>
      <c r="BF7" s="279"/>
      <c r="BG7" s="277" t="s">
        <v>560</v>
      </c>
      <c r="BH7" s="279"/>
    </row>
    <row r="8" spans="1:60" ht="20.100000000000001" hidden="1" customHeight="1" x14ac:dyDescent="0.2">
      <c r="A8" s="227" t="s">
        <v>0</v>
      </c>
      <c r="B8" s="221"/>
      <c r="C8" s="217" t="s">
        <v>242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9"/>
      <c r="AC8" s="255" t="s">
        <v>243</v>
      </c>
      <c r="AD8" s="256"/>
      <c r="AE8" s="403"/>
      <c r="AF8" s="404"/>
      <c r="AG8" s="404"/>
      <c r="AH8" s="405"/>
      <c r="AI8" s="403"/>
      <c r="AJ8" s="404"/>
      <c r="AK8" s="404"/>
      <c r="AL8" s="405"/>
      <c r="AM8" s="403"/>
      <c r="AN8" s="404"/>
      <c r="AO8" s="404"/>
      <c r="AP8" s="405"/>
      <c r="AQ8" s="464" t="s">
        <v>792</v>
      </c>
      <c r="AR8" s="415"/>
      <c r="AS8" s="415"/>
      <c r="AT8" s="416"/>
      <c r="AU8" s="403"/>
      <c r="AV8" s="404"/>
      <c r="AW8" s="404"/>
      <c r="AX8" s="405"/>
      <c r="AY8" s="464" t="s">
        <v>792</v>
      </c>
      <c r="AZ8" s="415"/>
      <c r="BA8" s="415"/>
      <c r="BB8" s="416"/>
      <c r="BC8" s="403"/>
      <c r="BD8" s="404"/>
      <c r="BE8" s="404"/>
      <c r="BF8" s="405"/>
      <c r="BG8" s="251" t="str">
        <f>IF(AI8&gt;0,BC8/AI8,"n.é.")</f>
        <v>n.é.</v>
      </c>
      <c r="BH8" s="252"/>
    </row>
    <row r="9" spans="1:60" ht="20.100000000000001" hidden="1" customHeight="1" x14ac:dyDescent="0.2">
      <c r="A9" s="227" t="s">
        <v>1</v>
      </c>
      <c r="B9" s="221"/>
      <c r="C9" s="175" t="s">
        <v>244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255" t="s">
        <v>245</v>
      </c>
      <c r="AD9" s="256"/>
      <c r="AE9" s="403"/>
      <c r="AF9" s="404"/>
      <c r="AG9" s="404"/>
      <c r="AH9" s="405"/>
      <c r="AI9" s="403"/>
      <c r="AJ9" s="404"/>
      <c r="AK9" s="404"/>
      <c r="AL9" s="405"/>
      <c r="AM9" s="403"/>
      <c r="AN9" s="404"/>
      <c r="AO9" s="404"/>
      <c r="AP9" s="405"/>
      <c r="AQ9" s="414" t="s">
        <v>792</v>
      </c>
      <c r="AR9" s="415"/>
      <c r="AS9" s="415"/>
      <c r="AT9" s="416"/>
      <c r="AU9" s="403"/>
      <c r="AV9" s="404"/>
      <c r="AW9" s="404"/>
      <c r="AX9" s="405"/>
      <c r="AY9" s="414" t="s">
        <v>792</v>
      </c>
      <c r="AZ9" s="415"/>
      <c r="BA9" s="415"/>
      <c r="BB9" s="416"/>
      <c r="BC9" s="403"/>
      <c r="BD9" s="404"/>
      <c r="BE9" s="404"/>
      <c r="BF9" s="405"/>
      <c r="BG9" s="251" t="str">
        <f t="shared" ref="BG9:BG72" si="0">IF(AI9&gt;0,BC9/AI9,"n.é.")</f>
        <v>n.é.</v>
      </c>
      <c r="BH9" s="252"/>
    </row>
    <row r="10" spans="1:60" ht="20.100000000000001" hidden="1" customHeight="1" x14ac:dyDescent="0.2">
      <c r="A10" s="227" t="s">
        <v>2</v>
      </c>
      <c r="B10" s="221"/>
      <c r="C10" s="175" t="s">
        <v>246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255" t="s">
        <v>247</v>
      </c>
      <c r="AD10" s="256"/>
      <c r="AE10" s="403"/>
      <c r="AF10" s="404"/>
      <c r="AG10" s="404"/>
      <c r="AH10" s="405"/>
      <c r="AI10" s="403"/>
      <c r="AJ10" s="404"/>
      <c r="AK10" s="404"/>
      <c r="AL10" s="405"/>
      <c r="AM10" s="403"/>
      <c r="AN10" s="404"/>
      <c r="AO10" s="404"/>
      <c r="AP10" s="405"/>
      <c r="AQ10" s="414" t="s">
        <v>792</v>
      </c>
      <c r="AR10" s="415"/>
      <c r="AS10" s="415"/>
      <c r="AT10" s="416"/>
      <c r="AU10" s="403"/>
      <c r="AV10" s="404"/>
      <c r="AW10" s="404"/>
      <c r="AX10" s="405"/>
      <c r="AY10" s="414" t="s">
        <v>792</v>
      </c>
      <c r="AZ10" s="415"/>
      <c r="BA10" s="415"/>
      <c r="BB10" s="416"/>
      <c r="BC10" s="403"/>
      <c r="BD10" s="404"/>
      <c r="BE10" s="404"/>
      <c r="BF10" s="405"/>
      <c r="BG10" s="251" t="str">
        <f t="shared" si="0"/>
        <v>n.é.</v>
      </c>
      <c r="BH10" s="252"/>
    </row>
    <row r="11" spans="1:60" ht="20.100000000000001" hidden="1" customHeight="1" x14ac:dyDescent="0.2">
      <c r="A11" s="227" t="s">
        <v>3</v>
      </c>
      <c r="B11" s="221"/>
      <c r="C11" s="175" t="s">
        <v>248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255" t="s">
        <v>249</v>
      </c>
      <c r="AD11" s="256"/>
      <c r="AE11" s="403"/>
      <c r="AF11" s="404"/>
      <c r="AG11" s="404"/>
      <c r="AH11" s="405"/>
      <c r="AI11" s="403"/>
      <c r="AJ11" s="404"/>
      <c r="AK11" s="404"/>
      <c r="AL11" s="405"/>
      <c r="AM11" s="403"/>
      <c r="AN11" s="404"/>
      <c r="AO11" s="404"/>
      <c r="AP11" s="405"/>
      <c r="AQ11" s="414" t="s">
        <v>792</v>
      </c>
      <c r="AR11" s="415"/>
      <c r="AS11" s="415"/>
      <c r="AT11" s="416"/>
      <c r="AU11" s="403"/>
      <c r="AV11" s="404"/>
      <c r="AW11" s="404"/>
      <c r="AX11" s="405"/>
      <c r="AY11" s="414" t="s">
        <v>792</v>
      </c>
      <c r="AZ11" s="415"/>
      <c r="BA11" s="415"/>
      <c r="BB11" s="416"/>
      <c r="BC11" s="403"/>
      <c r="BD11" s="404"/>
      <c r="BE11" s="404"/>
      <c r="BF11" s="405"/>
      <c r="BG11" s="251" t="str">
        <f t="shared" si="0"/>
        <v>n.é.</v>
      </c>
      <c r="BH11" s="252"/>
    </row>
    <row r="12" spans="1:60" ht="20.100000000000001" hidden="1" customHeight="1" x14ac:dyDescent="0.2">
      <c r="A12" s="227" t="s">
        <v>4</v>
      </c>
      <c r="B12" s="221"/>
      <c r="C12" s="175" t="s">
        <v>605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255" t="s">
        <v>250</v>
      </c>
      <c r="AD12" s="256"/>
      <c r="AE12" s="403"/>
      <c r="AF12" s="404"/>
      <c r="AG12" s="404"/>
      <c r="AH12" s="405"/>
      <c r="AI12" s="403"/>
      <c r="AJ12" s="404"/>
      <c r="AK12" s="404"/>
      <c r="AL12" s="405"/>
      <c r="AM12" s="403"/>
      <c r="AN12" s="404"/>
      <c r="AO12" s="404"/>
      <c r="AP12" s="405"/>
      <c r="AQ12" s="414" t="s">
        <v>792</v>
      </c>
      <c r="AR12" s="415"/>
      <c r="AS12" s="415"/>
      <c r="AT12" s="416"/>
      <c r="AU12" s="403"/>
      <c r="AV12" s="404"/>
      <c r="AW12" s="404"/>
      <c r="AX12" s="405"/>
      <c r="AY12" s="414" t="s">
        <v>792</v>
      </c>
      <c r="AZ12" s="415"/>
      <c r="BA12" s="415"/>
      <c r="BB12" s="416"/>
      <c r="BC12" s="403"/>
      <c r="BD12" s="404"/>
      <c r="BE12" s="404"/>
      <c r="BF12" s="405"/>
      <c r="BG12" s="251" t="str">
        <f t="shared" si="0"/>
        <v>n.é.</v>
      </c>
      <c r="BH12" s="252"/>
    </row>
    <row r="13" spans="1:60" ht="20.100000000000001" hidden="1" customHeight="1" x14ac:dyDescent="0.2">
      <c r="A13" s="227" t="s">
        <v>5</v>
      </c>
      <c r="B13" s="221"/>
      <c r="C13" s="175" t="s">
        <v>606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255" t="s">
        <v>251</v>
      </c>
      <c r="AD13" s="256"/>
      <c r="AE13" s="403"/>
      <c r="AF13" s="404"/>
      <c r="AG13" s="404"/>
      <c r="AH13" s="405"/>
      <c r="AI13" s="403"/>
      <c r="AJ13" s="404"/>
      <c r="AK13" s="404"/>
      <c r="AL13" s="405"/>
      <c r="AM13" s="403"/>
      <c r="AN13" s="404"/>
      <c r="AO13" s="404"/>
      <c r="AP13" s="405"/>
      <c r="AQ13" s="414" t="s">
        <v>792</v>
      </c>
      <c r="AR13" s="415"/>
      <c r="AS13" s="415"/>
      <c r="AT13" s="416"/>
      <c r="AU13" s="403"/>
      <c r="AV13" s="404"/>
      <c r="AW13" s="404"/>
      <c r="AX13" s="405"/>
      <c r="AY13" s="414" t="s">
        <v>792</v>
      </c>
      <c r="AZ13" s="415"/>
      <c r="BA13" s="415"/>
      <c r="BB13" s="416"/>
      <c r="BC13" s="403"/>
      <c r="BD13" s="404"/>
      <c r="BE13" s="404"/>
      <c r="BF13" s="405"/>
      <c r="BG13" s="251" t="str">
        <f t="shared" si="0"/>
        <v>n.é.</v>
      </c>
      <c r="BH13" s="252"/>
    </row>
    <row r="14" spans="1:60" s="2" customFormat="1" ht="17.25" customHeight="1" x14ac:dyDescent="0.2">
      <c r="A14" s="226" t="s">
        <v>6</v>
      </c>
      <c r="B14" s="222"/>
      <c r="C14" s="196" t="s">
        <v>252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253" t="s">
        <v>253</v>
      </c>
      <c r="AD14" s="254"/>
      <c r="AE14" s="193">
        <f>SUM(AE8:AH13)</f>
        <v>0</v>
      </c>
      <c r="AF14" s="194"/>
      <c r="AG14" s="194"/>
      <c r="AH14" s="195"/>
      <c r="AI14" s="193">
        <f>SUM(AI8:AL13)</f>
        <v>0</v>
      </c>
      <c r="AJ14" s="194"/>
      <c r="AK14" s="194"/>
      <c r="AL14" s="195"/>
      <c r="AM14" s="193">
        <f>SUM(AM8:AP13)</f>
        <v>0</v>
      </c>
      <c r="AN14" s="194"/>
      <c r="AO14" s="194"/>
      <c r="AP14" s="195"/>
      <c r="AQ14" s="396" t="s">
        <v>792</v>
      </c>
      <c r="AR14" s="397"/>
      <c r="AS14" s="397"/>
      <c r="AT14" s="398"/>
      <c r="AU14" s="193">
        <f>SUM(AU8:AX13)</f>
        <v>0</v>
      </c>
      <c r="AV14" s="194"/>
      <c r="AW14" s="194"/>
      <c r="AX14" s="195"/>
      <c r="AY14" s="396" t="s">
        <v>792</v>
      </c>
      <c r="AZ14" s="397"/>
      <c r="BA14" s="397"/>
      <c r="BB14" s="398"/>
      <c r="BC14" s="193">
        <f>SUM(BC8:BF13)</f>
        <v>0</v>
      </c>
      <c r="BD14" s="194"/>
      <c r="BE14" s="194"/>
      <c r="BF14" s="195"/>
      <c r="BG14" s="249" t="str">
        <f t="shared" si="0"/>
        <v>n.é.</v>
      </c>
      <c r="BH14" s="250"/>
    </row>
    <row r="15" spans="1:60" ht="13.5" hidden="1" customHeight="1" x14ac:dyDescent="0.2">
      <c r="A15" s="227" t="s">
        <v>7</v>
      </c>
      <c r="B15" s="221"/>
      <c r="C15" s="175" t="s">
        <v>254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255" t="s">
        <v>255</v>
      </c>
      <c r="AD15" s="256"/>
      <c r="AE15" s="403"/>
      <c r="AF15" s="404"/>
      <c r="AG15" s="404"/>
      <c r="AH15" s="405"/>
      <c r="AI15" s="403"/>
      <c r="AJ15" s="404"/>
      <c r="AK15" s="404"/>
      <c r="AL15" s="405"/>
      <c r="AM15" s="403"/>
      <c r="AN15" s="404"/>
      <c r="AO15" s="404"/>
      <c r="AP15" s="405"/>
      <c r="AQ15" s="414" t="s">
        <v>792</v>
      </c>
      <c r="AR15" s="415"/>
      <c r="AS15" s="415"/>
      <c r="AT15" s="416"/>
      <c r="AU15" s="403"/>
      <c r="AV15" s="404"/>
      <c r="AW15" s="404"/>
      <c r="AX15" s="405"/>
      <c r="AY15" s="414" t="s">
        <v>792</v>
      </c>
      <c r="AZ15" s="415"/>
      <c r="BA15" s="415"/>
      <c r="BB15" s="416"/>
      <c r="BC15" s="403"/>
      <c r="BD15" s="404"/>
      <c r="BE15" s="404"/>
      <c r="BF15" s="405"/>
      <c r="BG15" s="251" t="str">
        <f t="shared" si="0"/>
        <v>n.é.</v>
      </c>
      <c r="BH15" s="252"/>
    </row>
    <row r="16" spans="1:60" ht="12" hidden="1" customHeight="1" x14ac:dyDescent="0.2">
      <c r="A16" s="227" t="s">
        <v>8</v>
      </c>
      <c r="B16" s="221"/>
      <c r="C16" s="175" t="s">
        <v>427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255" t="s">
        <v>256</v>
      </c>
      <c r="AD16" s="256"/>
      <c r="AE16" s="403"/>
      <c r="AF16" s="404"/>
      <c r="AG16" s="404"/>
      <c r="AH16" s="405"/>
      <c r="AI16" s="403"/>
      <c r="AJ16" s="404"/>
      <c r="AK16" s="404"/>
      <c r="AL16" s="405"/>
      <c r="AM16" s="403"/>
      <c r="AN16" s="404"/>
      <c r="AO16" s="404"/>
      <c r="AP16" s="405"/>
      <c r="AQ16" s="414" t="s">
        <v>792</v>
      </c>
      <c r="AR16" s="415"/>
      <c r="AS16" s="415"/>
      <c r="AT16" s="416"/>
      <c r="AU16" s="403"/>
      <c r="AV16" s="404"/>
      <c r="AW16" s="404"/>
      <c r="AX16" s="405"/>
      <c r="AY16" s="414" t="s">
        <v>792</v>
      </c>
      <c r="AZ16" s="415"/>
      <c r="BA16" s="415"/>
      <c r="BB16" s="416"/>
      <c r="BC16" s="403"/>
      <c r="BD16" s="404"/>
      <c r="BE16" s="404"/>
      <c r="BF16" s="405"/>
      <c r="BG16" s="251" t="str">
        <f t="shared" si="0"/>
        <v>n.é.</v>
      </c>
      <c r="BH16" s="252"/>
    </row>
    <row r="17" spans="1:60" ht="12.75" hidden="1" customHeight="1" x14ac:dyDescent="0.2">
      <c r="A17" s="227" t="s">
        <v>9</v>
      </c>
      <c r="B17" s="221"/>
      <c r="C17" s="175" t="s">
        <v>428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255" t="s">
        <v>257</v>
      </c>
      <c r="AD17" s="256"/>
      <c r="AE17" s="403"/>
      <c r="AF17" s="404"/>
      <c r="AG17" s="404"/>
      <c r="AH17" s="405"/>
      <c r="AI17" s="403"/>
      <c r="AJ17" s="404"/>
      <c r="AK17" s="404"/>
      <c r="AL17" s="405"/>
      <c r="AM17" s="403"/>
      <c r="AN17" s="404"/>
      <c r="AO17" s="404"/>
      <c r="AP17" s="405"/>
      <c r="AQ17" s="414" t="s">
        <v>792</v>
      </c>
      <c r="AR17" s="415"/>
      <c r="AS17" s="415"/>
      <c r="AT17" s="416"/>
      <c r="AU17" s="403"/>
      <c r="AV17" s="404"/>
      <c r="AW17" s="404"/>
      <c r="AX17" s="405"/>
      <c r="AY17" s="414" t="s">
        <v>792</v>
      </c>
      <c r="AZ17" s="415"/>
      <c r="BA17" s="415"/>
      <c r="BB17" s="416"/>
      <c r="BC17" s="403"/>
      <c r="BD17" s="404"/>
      <c r="BE17" s="404"/>
      <c r="BF17" s="405"/>
      <c r="BG17" s="251" t="str">
        <f t="shared" si="0"/>
        <v>n.é.</v>
      </c>
      <c r="BH17" s="252"/>
    </row>
    <row r="18" spans="1:60" ht="20.25" hidden="1" customHeight="1" x14ac:dyDescent="0.2">
      <c r="A18" s="227" t="s">
        <v>10</v>
      </c>
      <c r="B18" s="221"/>
      <c r="C18" s="175" t="s">
        <v>429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255" t="s">
        <v>258</v>
      </c>
      <c r="AD18" s="256"/>
      <c r="AE18" s="403"/>
      <c r="AF18" s="404"/>
      <c r="AG18" s="404"/>
      <c r="AH18" s="405"/>
      <c r="AI18" s="403"/>
      <c r="AJ18" s="404"/>
      <c r="AK18" s="404"/>
      <c r="AL18" s="405"/>
      <c r="AM18" s="403"/>
      <c r="AN18" s="404"/>
      <c r="AO18" s="404"/>
      <c r="AP18" s="405"/>
      <c r="AQ18" s="414" t="s">
        <v>792</v>
      </c>
      <c r="AR18" s="415"/>
      <c r="AS18" s="415"/>
      <c r="AT18" s="416"/>
      <c r="AU18" s="403"/>
      <c r="AV18" s="404"/>
      <c r="AW18" s="404"/>
      <c r="AX18" s="405"/>
      <c r="AY18" s="414" t="s">
        <v>792</v>
      </c>
      <c r="AZ18" s="415"/>
      <c r="BA18" s="415"/>
      <c r="BB18" s="416"/>
      <c r="BC18" s="403"/>
      <c r="BD18" s="404"/>
      <c r="BE18" s="404"/>
      <c r="BF18" s="405"/>
      <c r="BG18" s="251" t="str">
        <f t="shared" si="0"/>
        <v>n.é.</v>
      </c>
      <c r="BH18" s="252"/>
    </row>
    <row r="19" spans="1:60" ht="9.75" hidden="1" customHeight="1" x14ac:dyDescent="0.2">
      <c r="A19" s="227" t="s">
        <v>11</v>
      </c>
      <c r="B19" s="221"/>
      <c r="C19" s="175" t="s">
        <v>259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  <c r="AC19" s="255" t="s">
        <v>260</v>
      </c>
      <c r="AD19" s="256"/>
      <c r="AE19" s="403"/>
      <c r="AF19" s="404"/>
      <c r="AG19" s="404"/>
      <c r="AH19" s="405"/>
      <c r="AI19" s="403"/>
      <c r="AJ19" s="404"/>
      <c r="AK19" s="404"/>
      <c r="AL19" s="405"/>
      <c r="AM19" s="403"/>
      <c r="AN19" s="404"/>
      <c r="AO19" s="404"/>
      <c r="AP19" s="405"/>
      <c r="AQ19" s="414" t="s">
        <v>792</v>
      </c>
      <c r="AR19" s="415"/>
      <c r="AS19" s="415"/>
      <c r="AT19" s="416"/>
      <c r="AU19" s="403"/>
      <c r="AV19" s="404"/>
      <c r="AW19" s="404"/>
      <c r="AX19" s="405"/>
      <c r="AY19" s="414" t="s">
        <v>792</v>
      </c>
      <c r="AZ19" s="415"/>
      <c r="BA19" s="415"/>
      <c r="BB19" s="416"/>
      <c r="BC19" s="403"/>
      <c r="BD19" s="404"/>
      <c r="BE19" s="404"/>
      <c r="BF19" s="405"/>
      <c r="BG19" s="251" t="str">
        <f t="shared" si="0"/>
        <v>n.é.</v>
      </c>
      <c r="BH19" s="252"/>
    </row>
    <row r="20" spans="1:60" s="2" customFormat="1" ht="17.25" customHeight="1" x14ac:dyDescent="0.2">
      <c r="A20" s="226" t="s">
        <v>12</v>
      </c>
      <c r="B20" s="222"/>
      <c r="C20" s="196" t="s">
        <v>261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8"/>
      <c r="AC20" s="253" t="s">
        <v>262</v>
      </c>
      <c r="AD20" s="254"/>
      <c r="AE20" s="193">
        <f>SUM(AE14:AH19)</f>
        <v>0</v>
      </c>
      <c r="AF20" s="194"/>
      <c r="AG20" s="194"/>
      <c r="AH20" s="195"/>
      <c r="AI20" s="193">
        <f>SUM(AI14:AL19)</f>
        <v>0</v>
      </c>
      <c r="AJ20" s="194"/>
      <c r="AK20" s="194"/>
      <c r="AL20" s="195"/>
      <c r="AM20" s="193">
        <f>SUM(AM14:AP19)</f>
        <v>0</v>
      </c>
      <c r="AN20" s="194"/>
      <c r="AO20" s="194"/>
      <c r="AP20" s="195"/>
      <c r="AQ20" s="396" t="s">
        <v>792</v>
      </c>
      <c r="AR20" s="397"/>
      <c r="AS20" s="397"/>
      <c r="AT20" s="398"/>
      <c r="AU20" s="193">
        <f>SUM(AU14:AX19)</f>
        <v>0</v>
      </c>
      <c r="AV20" s="194"/>
      <c r="AW20" s="194"/>
      <c r="AX20" s="195"/>
      <c r="AY20" s="396" t="s">
        <v>792</v>
      </c>
      <c r="AZ20" s="397"/>
      <c r="BA20" s="397"/>
      <c r="BB20" s="398"/>
      <c r="BC20" s="193">
        <f>SUM(BC14:BF19)</f>
        <v>0</v>
      </c>
      <c r="BD20" s="194"/>
      <c r="BE20" s="194"/>
      <c r="BF20" s="195"/>
      <c r="BG20" s="249" t="str">
        <f t="shared" si="0"/>
        <v>n.é.</v>
      </c>
      <c r="BH20" s="250"/>
    </row>
    <row r="21" spans="1:60" ht="20.100000000000001" hidden="1" customHeight="1" x14ac:dyDescent="0.2">
      <c r="A21" s="227" t="s">
        <v>13</v>
      </c>
      <c r="B21" s="221"/>
      <c r="C21" s="175" t="s">
        <v>263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7"/>
      <c r="AC21" s="255" t="s">
        <v>264</v>
      </c>
      <c r="AD21" s="256"/>
      <c r="AE21" s="403"/>
      <c r="AF21" s="404"/>
      <c r="AG21" s="404"/>
      <c r="AH21" s="405"/>
      <c r="AI21" s="403"/>
      <c r="AJ21" s="404"/>
      <c r="AK21" s="404"/>
      <c r="AL21" s="405"/>
      <c r="AM21" s="403"/>
      <c r="AN21" s="404"/>
      <c r="AO21" s="404"/>
      <c r="AP21" s="405"/>
      <c r="AQ21" s="414" t="s">
        <v>792</v>
      </c>
      <c r="AR21" s="415"/>
      <c r="AS21" s="415"/>
      <c r="AT21" s="416"/>
      <c r="AU21" s="403"/>
      <c r="AV21" s="404"/>
      <c r="AW21" s="404"/>
      <c r="AX21" s="405"/>
      <c r="AY21" s="414" t="s">
        <v>792</v>
      </c>
      <c r="AZ21" s="415"/>
      <c r="BA21" s="415"/>
      <c r="BB21" s="416"/>
      <c r="BC21" s="403"/>
      <c r="BD21" s="404"/>
      <c r="BE21" s="404"/>
      <c r="BF21" s="405"/>
      <c r="BG21" s="251" t="str">
        <f t="shared" si="0"/>
        <v>n.é.</v>
      </c>
      <c r="BH21" s="252"/>
    </row>
    <row r="22" spans="1:60" ht="25.5" hidden="1" customHeight="1" x14ac:dyDescent="0.2">
      <c r="A22" s="227" t="s">
        <v>14</v>
      </c>
      <c r="B22" s="221"/>
      <c r="C22" s="175" t="s">
        <v>430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C22" s="255" t="s">
        <v>265</v>
      </c>
      <c r="AD22" s="256"/>
      <c r="AE22" s="403"/>
      <c r="AF22" s="404"/>
      <c r="AG22" s="404"/>
      <c r="AH22" s="405"/>
      <c r="AI22" s="403"/>
      <c r="AJ22" s="404"/>
      <c r="AK22" s="404"/>
      <c r="AL22" s="405"/>
      <c r="AM22" s="403"/>
      <c r="AN22" s="404"/>
      <c r="AO22" s="404"/>
      <c r="AP22" s="405"/>
      <c r="AQ22" s="414" t="s">
        <v>792</v>
      </c>
      <c r="AR22" s="415"/>
      <c r="AS22" s="415"/>
      <c r="AT22" s="416"/>
      <c r="AU22" s="403"/>
      <c r="AV22" s="404"/>
      <c r="AW22" s="404"/>
      <c r="AX22" s="405"/>
      <c r="AY22" s="414" t="s">
        <v>792</v>
      </c>
      <c r="AZ22" s="415"/>
      <c r="BA22" s="415"/>
      <c r="BB22" s="416"/>
      <c r="BC22" s="403"/>
      <c r="BD22" s="404"/>
      <c r="BE22" s="404"/>
      <c r="BF22" s="405"/>
      <c r="BG22" s="251" t="str">
        <f t="shared" si="0"/>
        <v>n.é.</v>
      </c>
      <c r="BH22" s="252"/>
    </row>
    <row r="23" spans="1:60" ht="26.25" hidden="1" customHeight="1" x14ac:dyDescent="0.2">
      <c r="A23" s="227" t="s">
        <v>15</v>
      </c>
      <c r="B23" s="221"/>
      <c r="C23" s="175" t="s">
        <v>431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255" t="s">
        <v>266</v>
      </c>
      <c r="AD23" s="256"/>
      <c r="AE23" s="403"/>
      <c r="AF23" s="404"/>
      <c r="AG23" s="404"/>
      <c r="AH23" s="405"/>
      <c r="AI23" s="403"/>
      <c r="AJ23" s="404"/>
      <c r="AK23" s="404"/>
      <c r="AL23" s="405"/>
      <c r="AM23" s="403"/>
      <c r="AN23" s="404"/>
      <c r="AO23" s="404"/>
      <c r="AP23" s="405"/>
      <c r="AQ23" s="414" t="s">
        <v>792</v>
      </c>
      <c r="AR23" s="415"/>
      <c r="AS23" s="415"/>
      <c r="AT23" s="416"/>
      <c r="AU23" s="403"/>
      <c r="AV23" s="404"/>
      <c r="AW23" s="404"/>
      <c r="AX23" s="405"/>
      <c r="AY23" s="414" t="s">
        <v>792</v>
      </c>
      <c r="AZ23" s="415"/>
      <c r="BA23" s="415"/>
      <c r="BB23" s="416"/>
      <c r="BC23" s="403"/>
      <c r="BD23" s="404"/>
      <c r="BE23" s="404"/>
      <c r="BF23" s="405"/>
      <c r="BG23" s="251" t="str">
        <f t="shared" si="0"/>
        <v>n.é.</v>
      </c>
      <c r="BH23" s="252"/>
    </row>
    <row r="24" spans="1:60" ht="20.25" hidden="1" customHeight="1" x14ac:dyDescent="0.2">
      <c r="A24" s="227" t="s">
        <v>53</v>
      </c>
      <c r="B24" s="221"/>
      <c r="C24" s="175" t="s">
        <v>432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  <c r="AC24" s="255" t="s">
        <v>267</v>
      </c>
      <c r="AD24" s="256"/>
      <c r="AE24" s="403"/>
      <c r="AF24" s="404"/>
      <c r="AG24" s="404"/>
      <c r="AH24" s="405"/>
      <c r="AI24" s="403"/>
      <c r="AJ24" s="404"/>
      <c r="AK24" s="404"/>
      <c r="AL24" s="405"/>
      <c r="AM24" s="403"/>
      <c r="AN24" s="404"/>
      <c r="AO24" s="404"/>
      <c r="AP24" s="405"/>
      <c r="AQ24" s="414" t="s">
        <v>792</v>
      </c>
      <c r="AR24" s="415"/>
      <c r="AS24" s="415"/>
      <c r="AT24" s="416"/>
      <c r="AU24" s="403"/>
      <c r="AV24" s="404"/>
      <c r="AW24" s="404"/>
      <c r="AX24" s="405"/>
      <c r="AY24" s="414" t="s">
        <v>792</v>
      </c>
      <c r="AZ24" s="415"/>
      <c r="BA24" s="415"/>
      <c r="BB24" s="416"/>
      <c r="BC24" s="403"/>
      <c r="BD24" s="404"/>
      <c r="BE24" s="404"/>
      <c r="BF24" s="405"/>
      <c r="BG24" s="251" t="str">
        <f t="shared" si="0"/>
        <v>n.é.</v>
      </c>
      <c r="BH24" s="252"/>
    </row>
    <row r="25" spans="1:60" ht="0.75" hidden="1" customHeight="1" x14ac:dyDescent="0.2">
      <c r="A25" s="227" t="s">
        <v>54</v>
      </c>
      <c r="B25" s="221"/>
      <c r="C25" s="175" t="s">
        <v>268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255" t="s">
        <v>269</v>
      </c>
      <c r="AD25" s="256"/>
      <c r="AE25" s="403"/>
      <c r="AF25" s="404"/>
      <c r="AG25" s="404"/>
      <c r="AH25" s="405"/>
      <c r="AI25" s="403"/>
      <c r="AJ25" s="404"/>
      <c r="AK25" s="404"/>
      <c r="AL25" s="405"/>
      <c r="AM25" s="403"/>
      <c r="AN25" s="404"/>
      <c r="AO25" s="404"/>
      <c r="AP25" s="405"/>
      <c r="AQ25" s="414" t="s">
        <v>792</v>
      </c>
      <c r="AR25" s="415"/>
      <c r="AS25" s="415"/>
      <c r="AT25" s="416"/>
      <c r="AU25" s="403"/>
      <c r="AV25" s="404"/>
      <c r="AW25" s="404"/>
      <c r="AX25" s="405"/>
      <c r="AY25" s="414" t="s">
        <v>792</v>
      </c>
      <c r="AZ25" s="415"/>
      <c r="BA25" s="415"/>
      <c r="BB25" s="416"/>
      <c r="BC25" s="403"/>
      <c r="BD25" s="404"/>
      <c r="BE25" s="404"/>
      <c r="BF25" s="405"/>
      <c r="BG25" s="251" t="str">
        <f t="shared" si="0"/>
        <v>n.é.</v>
      </c>
      <c r="BH25" s="252"/>
    </row>
    <row r="26" spans="1:60" s="2" customFormat="1" ht="17.25" customHeight="1" x14ac:dyDescent="0.2">
      <c r="A26" s="226" t="s">
        <v>55</v>
      </c>
      <c r="B26" s="222"/>
      <c r="C26" s="196" t="s">
        <v>270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/>
      <c r="AC26" s="253" t="s">
        <v>271</v>
      </c>
      <c r="AD26" s="254"/>
      <c r="AE26" s="193">
        <f>SUM(AE21:AH25)</f>
        <v>0</v>
      </c>
      <c r="AF26" s="194"/>
      <c r="AG26" s="194"/>
      <c r="AH26" s="195"/>
      <c r="AI26" s="193">
        <f>SUM(AI21:AL25)</f>
        <v>0</v>
      </c>
      <c r="AJ26" s="194"/>
      <c r="AK26" s="194"/>
      <c r="AL26" s="195"/>
      <c r="AM26" s="193">
        <f>SUM(AM21:AP25)</f>
        <v>0</v>
      </c>
      <c r="AN26" s="194"/>
      <c r="AO26" s="194"/>
      <c r="AP26" s="195"/>
      <c r="AQ26" s="396" t="s">
        <v>792</v>
      </c>
      <c r="AR26" s="397"/>
      <c r="AS26" s="397"/>
      <c r="AT26" s="398"/>
      <c r="AU26" s="193">
        <f>SUM(AU21:AX25)</f>
        <v>0</v>
      </c>
      <c r="AV26" s="194"/>
      <c r="AW26" s="194"/>
      <c r="AX26" s="195"/>
      <c r="AY26" s="396" t="s">
        <v>792</v>
      </c>
      <c r="AZ26" s="397"/>
      <c r="BA26" s="397"/>
      <c r="BB26" s="398"/>
      <c r="BC26" s="193">
        <f>SUM(BC21:BF25)</f>
        <v>0</v>
      </c>
      <c r="BD26" s="194"/>
      <c r="BE26" s="194"/>
      <c r="BF26" s="195"/>
      <c r="BG26" s="249" t="str">
        <f t="shared" si="0"/>
        <v>n.é.</v>
      </c>
      <c r="BH26" s="250"/>
    </row>
    <row r="27" spans="1:60" ht="20.100000000000001" hidden="1" customHeight="1" x14ac:dyDescent="0.2">
      <c r="A27" s="227" t="s">
        <v>56</v>
      </c>
      <c r="B27" s="221"/>
      <c r="C27" s="175" t="s">
        <v>272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255" t="s">
        <v>273</v>
      </c>
      <c r="AD27" s="256"/>
      <c r="AE27" s="403"/>
      <c r="AF27" s="404"/>
      <c r="AG27" s="404"/>
      <c r="AH27" s="405"/>
      <c r="AI27" s="403"/>
      <c r="AJ27" s="404"/>
      <c r="AK27" s="404"/>
      <c r="AL27" s="405"/>
      <c r="AM27" s="411"/>
      <c r="AN27" s="412"/>
      <c r="AO27" s="412"/>
      <c r="AP27" s="413"/>
      <c r="AQ27" s="414" t="s">
        <v>792</v>
      </c>
      <c r="AR27" s="415"/>
      <c r="AS27" s="415"/>
      <c r="AT27" s="416"/>
      <c r="AU27" s="411"/>
      <c r="AV27" s="412"/>
      <c r="AW27" s="412"/>
      <c r="AX27" s="413"/>
      <c r="AY27" s="414" t="s">
        <v>792</v>
      </c>
      <c r="AZ27" s="415"/>
      <c r="BA27" s="415"/>
      <c r="BB27" s="416"/>
      <c r="BC27" s="411"/>
      <c r="BD27" s="412"/>
      <c r="BE27" s="412"/>
      <c r="BF27" s="413"/>
      <c r="BG27" s="251" t="str">
        <f t="shared" si="0"/>
        <v>n.é.</v>
      </c>
      <c r="BH27" s="252"/>
    </row>
    <row r="28" spans="1:60" ht="12" hidden="1" customHeight="1" x14ac:dyDescent="0.2">
      <c r="A28" s="227" t="s">
        <v>106</v>
      </c>
      <c r="B28" s="221"/>
      <c r="C28" s="175" t="s">
        <v>274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  <c r="AC28" s="255" t="s">
        <v>275</v>
      </c>
      <c r="AD28" s="256"/>
      <c r="AE28" s="403"/>
      <c r="AF28" s="404"/>
      <c r="AG28" s="404"/>
      <c r="AH28" s="405"/>
      <c r="AI28" s="403"/>
      <c r="AJ28" s="404"/>
      <c r="AK28" s="404"/>
      <c r="AL28" s="405"/>
      <c r="AM28" s="411"/>
      <c r="AN28" s="412"/>
      <c r="AO28" s="412"/>
      <c r="AP28" s="413"/>
      <c r="AQ28" s="414" t="s">
        <v>792</v>
      </c>
      <c r="AR28" s="415"/>
      <c r="AS28" s="415"/>
      <c r="AT28" s="416"/>
      <c r="AU28" s="411"/>
      <c r="AV28" s="412"/>
      <c r="AW28" s="412"/>
      <c r="AX28" s="413"/>
      <c r="AY28" s="414" t="s">
        <v>792</v>
      </c>
      <c r="AZ28" s="415"/>
      <c r="BA28" s="415"/>
      <c r="BB28" s="416"/>
      <c r="BC28" s="411"/>
      <c r="BD28" s="412"/>
      <c r="BE28" s="412"/>
      <c r="BF28" s="413"/>
      <c r="BG28" s="251" t="str">
        <f t="shared" si="0"/>
        <v>n.é.</v>
      </c>
      <c r="BH28" s="252"/>
    </row>
    <row r="29" spans="1:60" s="2" customFormat="1" ht="20.100000000000001" customHeight="1" x14ac:dyDescent="0.2">
      <c r="A29" s="226" t="s">
        <v>107</v>
      </c>
      <c r="B29" s="222"/>
      <c r="C29" s="196" t="s">
        <v>276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8"/>
      <c r="AC29" s="253" t="s">
        <v>277</v>
      </c>
      <c r="AD29" s="254"/>
      <c r="AE29" s="193">
        <f>SUM(AE27:AH28)</f>
        <v>0</v>
      </c>
      <c r="AF29" s="194"/>
      <c r="AG29" s="194"/>
      <c r="AH29" s="195"/>
      <c r="AI29" s="193">
        <f>SUM(AI27:AL28)</f>
        <v>0</v>
      </c>
      <c r="AJ29" s="194"/>
      <c r="AK29" s="194"/>
      <c r="AL29" s="195"/>
      <c r="AM29" s="193">
        <f>SUM(AM27:AP28)</f>
        <v>0</v>
      </c>
      <c r="AN29" s="194"/>
      <c r="AO29" s="194"/>
      <c r="AP29" s="195"/>
      <c r="AQ29" s="396" t="s">
        <v>792</v>
      </c>
      <c r="AR29" s="397"/>
      <c r="AS29" s="397"/>
      <c r="AT29" s="398"/>
      <c r="AU29" s="193">
        <f>SUM(AU27:AX28)</f>
        <v>0</v>
      </c>
      <c r="AV29" s="194"/>
      <c r="AW29" s="194"/>
      <c r="AX29" s="195"/>
      <c r="AY29" s="396" t="s">
        <v>792</v>
      </c>
      <c r="AZ29" s="397"/>
      <c r="BA29" s="397"/>
      <c r="BB29" s="398"/>
      <c r="BC29" s="193">
        <f>SUM(BC27:BF28)</f>
        <v>0</v>
      </c>
      <c r="BD29" s="194"/>
      <c r="BE29" s="194"/>
      <c r="BF29" s="195"/>
      <c r="BG29" s="249" t="str">
        <f t="shared" si="0"/>
        <v>n.é.</v>
      </c>
      <c r="BH29" s="250"/>
    </row>
    <row r="30" spans="1:60" ht="20.100000000000001" hidden="1" customHeight="1" x14ac:dyDescent="0.2">
      <c r="A30" s="227" t="s">
        <v>179</v>
      </c>
      <c r="B30" s="221"/>
      <c r="C30" s="175" t="s">
        <v>278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255" t="s">
        <v>279</v>
      </c>
      <c r="AD30" s="256"/>
      <c r="AE30" s="403"/>
      <c r="AF30" s="404"/>
      <c r="AG30" s="404"/>
      <c r="AH30" s="405"/>
      <c r="AI30" s="403"/>
      <c r="AJ30" s="404"/>
      <c r="AK30" s="404"/>
      <c r="AL30" s="405"/>
      <c r="AM30" s="403"/>
      <c r="AN30" s="404"/>
      <c r="AO30" s="404"/>
      <c r="AP30" s="405"/>
      <c r="AQ30" s="414" t="s">
        <v>792</v>
      </c>
      <c r="AR30" s="415"/>
      <c r="AS30" s="415"/>
      <c r="AT30" s="416"/>
      <c r="AU30" s="403"/>
      <c r="AV30" s="404"/>
      <c r="AW30" s="404"/>
      <c r="AX30" s="405"/>
      <c r="AY30" s="414" t="s">
        <v>792</v>
      </c>
      <c r="AZ30" s="415"/>
      <c r="BA30" s="415"/>
      <c r="BB30" s="416"/>
      <c r="BC30" s="403"/>
      <c r="BD30" s="404"/>
      <c r="BE30" s="404"/>
      <c r="BF30" s="405"/>
      <c r="BG30" s="251" t="str">
        <f t="shared" si="0"/>
        <v>n.é.</v>
      </c>
      <c r="BH30" s="252"/>
    </row>
    <row r="31" spans="1:60" ht="20.100000000000001" hidden="1" customHeight="1" x14ac:dyDescent="0.2">
      <c r="A31" s="227" t="s">
        <v>180</v>
      </c>
      <c r="B31" s="221"/>
      <c r="C31" s="175" t="s">
        <v>280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255" t="s">
        <v>281</v>
      </c>
      <c r="AD31" s="256"/>
      <c r="AE31" s="403"/>
      <c r="AF31" s="404"/>
      <c r="AG31" s="404"/>
      <c r="AH31" s="405"/>
      <c r="AI31" s="403"/>
      <c r="AJ31" s="404"/>
      <c r="AK31" s="404"/>
      <c r="AL31" s="405"/>
      <c r="AM31" s="403"/>
      <c r="AN31" s="404"/>
      <c r="AO31" s="404"/>
      <c r="AP31" s="405"/>
      <c r="AQ31" s="414" t="s">
        <v>792</v>
      </c>
      <c r="AR31" s="415"/>
      <c r="AS31" s="415"/>
      <c r="AT31" s="416"/>
      <c r="AU31" s="403"/>
      <c r="AV31" s="404"/>
      <c r="AW31" s="404"/>
      <c r="AX31" s="405"/>
      <c r="AY31" s="414" t="s">
        <v>792</v>
      </c>
      <c r="AZ31" s="415"/>
      <c r="BA31" s="415"/>
      <c r="BB31" s="416"/>
      <c r="BC31" s="403"/>
      <c r="BD31" s="404"/>
      <c r="BE31" s="404"/>
      <c r="BF31" s="405"/>
      <c r="BG31" s="251" t="str">
        <f t="shared" si="0"/>
        <v>n.é.</v>
      </c>
      <c r="BH31" s="252"/>
    </row>
    <row r="32" spans="1:60" ht="20.100000000000001" hidden="1" customHeight="1" x14ac:dyDescent="0.2">
      <c r="A32" s="227" t="s">
        <v>181</v>
      </c>
      <c r="B32" s="221"/>
      <c r="C32" s="175" t="s">
        <v>282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255" t="s">
        <v>283</v>
      </c>
      <c r="AD32" s="256"/>
      <c r="AE32" s="403"/>
      <c r="AF32" s="404"/>
      <c r="AG32" s="404"/>
      <c r="AH32" s="405"/>
      <c r="AI32" s="403"/>
      <c r="AJ32" s="404"/>
      <c r="AK32" s="404"/>
      <c r="AL32" s="405"/>
      <c r="AM32" s="403"/>
      <c r="AN32" s="404"/>
      <c r="AO32" s="404"/>
      <c r="AP32" s="405"/>
      <c r="AQ32" s="414" t="s">
        <v>792</v>
      </c>
      <c r="AR32" s="415"/>
      <c r="AS32" s="415"/>
      <c r="AT32" s="416"/>
      <c r="AU32" s="403"/>
      <c r="AV32" s="404"/>
      <c r="AW32" s="404"/>
      <c r="AX32" s="405"/>
      <c r="AY32" s="414" t="s">
        <v>792</v>
      </c>
      <c r="AZ32" s="415"/>
      <c r="BA32" s="415"/>
      <c r="BB32" s="416"/>
      <c r="BC32" s="403"/>
      <c r="BD32" s="404"/>
      <c r="BE32" s="404"/>
      <c r="BF32" s="405"/>
      <c r="BG32" s="251" t="str">
        <f t="shared" si="0"/>
        <v>n.é.</v>
      </c>
      <c r="BH32" s="252"/>
    </row>
    <row r="33" spans="1:60" ht="20.100000000000001" hidden="1" customHeight="1" x14ac:dyDescent="0.2">
      <c r="A33" s="227" t="s">
        <v>182</v>
      </c>
      <c r="B33" s="221"/>
      <c r="C33" s="175" t="s">
        <v>284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255" t="s">
        <v>285</v>
      </c>
      <c r="AD33" s="256"/>
      <c r="AE33" s="403"/>
      <c r="AF33" s="404"/>
      <c r="AG33" s="404"/>
      <c r="AH33" s="405"/>
      <c r="AI33" s="403"/>
      <c r="AJ33" s="404"/>
      <c r="AK33" s="404"/>
      <c r="AL33" s="405"/>
      <c r="AM33" s="403"/>
      <c r="AN33" s="404"/>
      <c r="AO33" s="404"/>
      <c r="AP33" s="405"/>
      <c r="AQ33" s="414" t="s">
        <v>792</v>
      </c>
      <c r="AR33" s="415"/>
      <c r="AS33" s="415"/>
      <c r="AT33" s="416"/>
      <c r="AU33" s="403"/>
      <c r="AV33" s="404"/>
      <c r="AW33" s="404"/>
      <c r="AX33" s="405"/>
      <c r="AY33" s="414" t="s">
        <v>792</v>
      </c>
      <c r="AZ33" s="415"/>
      <c r="BA33" s="415"/>
      <c r="BB33" s="416"/>
      <c r="BC33" s="403"/>
      <c r="BD33" s="404"/>
      <c r="BE33" s="404"/>
      <c r="BF33" s="405"/>
      <c r="BG33" s="251" t="str">
        <f t="shared" si="0"/>
        <v>n.é.</v>
      </c>
      <c r="BH33" s="252"/>
    </row>
    <row r="34" spans="1:60" ht="20.100000000000001" hidden="1" customHeight="1" x14ac:dyDescent="0.2">
      <c r="A34" s="227" t="s">
        <v>183</v>
      </c>
      <c r="B34" s="221"/>
      <c r="C34" s="175" t="s">
        <v>286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255" t="s">
        <v>287</v>
      </c>
      <c r="AD34" s="256"/>
      <c r="AE34" s="403"/>
      <c r="AF34" s="404"/>
      <c r="AG34" s="404"/>
      <c r="AH34" s="405"/>
      <c r="AI34" s="403"/>
      <c r="AJ34" s="404"/>
      <c r="AK34" s="404"/>
      <c r="AL34" s="405"/>
      <c r="AM34" s="403"/>
      <c r="AN34" s="404"/>
      <c r="AO34" s="404"/>
      <c r="AP34" s="405"/>
      <c r="AQ34" s="414" t="s">
        <v>792</v>
      </c>
      <c r="AR34" s="415"/>
      <c r="AS34" s="415"/>
      <c r="AT34" s="416"/>
      <c r="AU34" s="403"/>
      <c r="AV34" s="404"/>
      <c r="AW34" s="404"/>
      <c r="AX34" s="405"/>
      <c r="AY34" s="414" t="s">
        <v>792</v>
      </c>
      <c r="AZ34" s="415"/>
      <c r="BA34" s="415"/>
      <c r="BB34" s="416"/>
      <c r="BC34" s="403"/>
      <c r="BD34" s="404"/>
      <c r="BE34" s="404"/>
      <c r="BF34" s="405"/>
      <c r="BG34" s="251" t="str">
        <f t="shared" si="0"/>
        <v>n.é.</v>
      </c>
      <c r="BH34" s="252"/>
    </row>
    <row r="35" spans="1:60" ht="20.100000000000001" hidden="1" customHeight="1" x14ac:dyDescent="0.2">
      <c r="A35" s="227" t="s">
        <v>184</v>
      </c>
      <c r="B35" s="221"/>
      <c r="C35" s="175" t="s">
        <v>288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255" t="s">
        <v>289</v>
      </c>
      <c r="AD35" s="256"/>
      <c r="AE35" s="403"/>
      <c r="AF35" s="404"/>
      <c r="AG35" s="404"/>
      <c r="AH35" s="405"/>
      <c r="AI35" s="403"/>
      <c r="AJ35" s="404"/>
      <c r="AK35" s="404"/>
      <c r="AL35" s="405"/>
      <c r="AM35" s="403"/>
      <c r="AN35" s="404"/>
      <c r="AO35" s="404"/>
      <c r="AP35" s="405"/>
      <c r="AQ35" s="414" t="s">
        <v>792</v>
      </c>
      <c r="AR35" s="415"/>
      <c r="AS35" s="415"/>
      <c r="AT35" s="416"/>
      <c r="AU35" s="403"/>
      <c r="AV35" s="404"/>
      <c r="AW35" s="404"/>
      <c r="AX35" s="405"/>
      <c r="AY35" s="414" t="s">
        <v>792</v>
      </c>
      <c r="AZ35" s="415"/>
      <c r="BA35" s="415"/>
      <c r="BB35" s="416"/>
      <c r="BC35" s="403"/>
      <c r="BD35" s="404"/>
      <c r="BE35" s="404"/>
      <c r="BF35" s="405"/>
      <c r="BG35" s="251" t="str">
        <f t="shared" si="0"/>
        <v>n.é.</v>
      </c>
      <c r="BH35" s="252"/>
    </row>
    <row r="36" spans="1:60" ht="20.100000000000001" hidden="1" customHeight="1" x14ac:dyDescent="0.2">
      <c r="A36" s="227" t="s">
        <v>185</v>
      </c>
      <c r="B36" s="221"/>
      <c r="C36" s="175" t="s">
        <v>290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255" t="s">
        <v>291</v>
      </c>
      <c r="AD36" s="256"/>
      <c r="AE36" s="403"/>
      <c r="AF36" s="404"/>
      <c r="AG36" s="404"/>
      <c r="AH36" s="405"/>
      <c r="AI36" s="403"/>
      <c r="AJ36" s="404"/>
      <c r="AK36" s="404"/>
      <c r="AL36" s="405"/>
      <c r="AM36" s="403"/>
      <c r="AN36" s="404"/>
      <c r="AO36" s="404"/>
      <c r="AP36" s="405"/>
      <c r="AQ36" s="414" t="s">
        <v>792</v>
      </c>
      <c r="AR36" s="415"/>
      <c r="AS36" s="415"/>
      <c r="AT36" s="416"/>
      <c r="AU36" s="403"/>
      <c r="AV36" s="404"/>
      <c r="AW36" s="404"/>
      <c r="AX36" s="405"/>
      <c r="AY36" s="414" t="s">
        <v>792</v>
      </c>
      <c r="AZ36" s="415"/>
      <c r="BA36" s="415"/>
      <c r="BB36" s="416"/>
      <c r="BC36" s="403"/>
      <c r="BD36" s="404"/>
      <c r="BE36" s="404"/>
      <c r="BF36" s="405"/>
      <c r="BG36" s="251" t="str">
        <f t="shared" si="0"/>
        <v>n.é.</v>
      </c>
      <c r="BH36" s="252"/>
    </row>
    <row r="37" spans="1:60" ht="20.100000000000001" hidden="1" customHeight="1" x14ac:dyDescent="0.2">
      <c r="A37" s="227" t="s">
        <v>186</v>
      </c>
      <c r="B37" s="221"/>
      <c r="C37" s="175" t="s">
        <v>292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7"/>
      <c r="AC37" s="255" t="s">
        <v>293</v>
      </c>
      <c r="AD37" s="256"/>
      <c r="AE37" s="403"/>
      <c r="AF37" s="404"/>
      <c r="AG37" s="404"/>
      <c r="AH37" s="405"/>
      <c r="AI37" s="403"/>
      <c r="AJ37" s="404"/>
      <c r="AK37" s="404"/>
      <c r="AL37" s="405"/>
      <c r="AM37" s="403"/>
      <c r="AN37" s="404"/>
      <c r="AO37" s="404"/>
      <c r="AP37" s="405"/>
      <c r="AQ37" s="414" t="s">
        <v>792</v>
      </c>
      <c r="AR37" s="415"/>
      <c r="AS37" s="415"/>
      <c r="AT37" s="416"/>
      <c r="AU37" s="403"/>
      <c r="AV37" s="404"/>
      <c r="AW37" s="404"/>
      <c r="AX37" s="405"/>
      <c r="AY37" s="414" t="s">
        <v>792</v>
      </c>
      <c r="AZ37" s="415"/>
      <c r="BA37" s="415"/>
      <c r="BB37" s="416"/>
      <c r="BC37" s="403"/>
      <c r="BD37" s="404"/>
      <c r="BE37" s="404"/>
      <c r="BF37" s="405"/>
      <c r="BG37" s="251" t="str">
        <f t="shared" si="0"/>
        <v>n.é.</v>
      </c>
      <c r="BH37" s="252"/>
    </row>
    <row r="38" spans="1:60" s="2" customFormat="1" ht="18.75" customHeight="1" x14ac:dyDescent="0.2">
      <c r="A38" s="226" t="s">
        <v>187</v>
      </c>
      <c r="B38" s="222"/>
      <c r="C38" s="196" t="s">
        <v>294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8"/>
      <c r="AC38" s="253" t="s">
        <v>295</v>
      </c>
      <c r="AD38" s="254"/>
      <c r="AE38" s="193">
        <f>SUM(AE33:AH37)</f>
        <v>0</v>
      </c>
      <c r="AF38" s="194"/>
      <c r="AG38" s="194"/>
      <c r="AH38" s="195"/>
      <c r="AI38" s="193">
        <f>SUM(AI33:AL37)</f>
        <v>0</v>
      </c>
      <c r="AJ38" s="194"/>
      <c r="AK38" s="194"/>
      <c r="AL38" s="195"/>
      <c r="AM38" s="193">
        <f>SUM(AM33:AP37)</f>
        <v>0</v>
      </c>
      <c r="AN38" s="194"/>
      <c r="AO38" s="194"/>
      <c r="AP38" s="195"/>
      <c r="AQ38" s="396" t="s">
        <v>792</v>
      </c>
      <c r="AR38" s="397"/>
      <c r="AS38" s="397"/>
      <c r="AT38" s="398"/>
      <c r="AU38" s="193">
        <f>SUM(AU33:AX37)</f>
        <v>0</v>
      </c>
      <c r="AV38" s="194"/>
      <c r="AW38" s="194"/>
      <c r="AX38" s="195"/>
      <c r="AY38" s="396" t="s">
        <v>792</v>
      </c>
      <c r="AZ38" s="397"/>
      <c r="BA38" s="397"/>
      <c r="BB38" s="398"/>
      <c r="BC38" s="193">
        <f>SUM(BC33:BF37)</f>
        <v>0</v>
      </c>
      <c r="BD38" s="194"/>
      <c r="BE38" s="194"/>
      <c r="BF38" s="195"/>
      <c r="BG38" s="249" t="str">
        <f t="shared" si="0"/>
        <v>n.é.</v>
      </c>
      <c r="BH38" s="250"/>
    </row>
    <row r="39" spans="1:60" ht="14.25" hidden="1" customHeight="1" x14ac:dyDescent="0.2">
      <c r="A39" s="227" t="s">
        <v>188</v>
      </c>
      <c r="B39" s="221"/>
      <c r="C39" s="175" t="s">
        <v>296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255" t="s">
        <v>297</v>
      </c>
      <c r="AD39" s="256"/>
      <c r="AE39" s="403"/>
      <c r="AF39" s="404"/>
      <c r="AG39" s="404"/>
      <c r="AH39" s="405"/>
      <c r="AI39" s="403"/>
      <c r="AJ39" s="404"/>
      <c r="AK39" s="404"/>
      <c r="AL39" s="405"/>
      <c r="AM39" s="411"/>
      <c r="AN39" s="412"/>
      <c r="AO39" s="412"/>
      <c r="AP39" s="413"/>
      <c r="AQ39" s="414" t="s">
        <v>792</v>
      </c>
      <c r="AR39" s="415"/>
      <c r="AS39" s="415"/>
      <c r="AT39" s="416"/>
      <c r="AU39" s="411"/>
      <c r="AV39" s="412"/>
      <c r="AW39" s="412"/>
      <c r="AX39" s="413"/>
      <c r="AY39" s="414" t="s">
        <v>792</v>
      </c>
      <c r="AZ39" s="415"/>
      <c r="BA39" s="415"/>
      <c r="BB39" s="416"/>
      <c r="BC39" s="411"/>
      <c r="BD39" s="412"/>
      <c r="BE39" s="412"/>
      <c r="BF39" s="413"/>
      <c r="BG39" s="251" t="str">
        <f t="shared" si="0"/>
        <v>n.é.</v>
      </c>
      <c r="BH39" s="252"/>
    </row>
    <row r="40" spans="1:60" s="2" customFormat="1" ht="15" customHeight="1" x14ac:dyDescent="0.2">
      <c r="A40" s="226" t="s">
        <v>189</v>
      </c>
      <c r="B40" s="222"/>
      <c r="C40" s="196" t="s">
        <v>298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C40" s="253" t="s">
        <v>299</v>
      </c>
      <c r="AD40" s="254"/>
      <c r="AE40" s="193">
        <f>SUM(AE29:AH32,AE38:AH39)</f>
        <v>0</v>
      </c>
      <c r="AF40" s="194"/>
      <c r="AG40" s="194"/>
      <c r="AH40" s="195"/>
      <c r="AI40" s="193">
        <f>AI29+AI30+AI31+AI32+AI38+AI39</f>
        <v>0</v>
      </c>
      <c r="AJ40" s="194"/>
      <c r="AK40" s="194"/>
      <c r="AL40" s="195"/>
      <c r="AM40" s="193">
        <f>AM29+AM30+AM31+AM32+AM38+AM39</f>
        <v>0</v>
      </c>
      <c r="AN40" s="194"/>
      <c r="AO40" s="194"/>
      <c r="AP40" s="195"/>
      <c r="AQ40" s="396" t="s">
        <v>792</v>
      </c>
      <c r="AR40" s="397"/>
      <c r="AS40" s="397"/>
      <c r="AT40" s="398"/>
      <c r="AU40" s="193">
        <f>AU29+AU30+AU31+AU32+AU38+AU39</f>
        <v>0</v>
      </c>
      <c r="AV40" s="194"/>
      <c r="AW40" s="194"/>
      <c r="AX40" s="195"/>
      <c r="AY40" s="396" t="s">
        <v>792</v>
      </c>
      <c r="AZ40" s="397"/>
      <c r="BA40" s="397"/>
      <c r="BB40" s="398"/>
      <c r="BC40" s="193">
        <f>BC29+BC30+BC31+BC32+BC38+BC39</f>
        <v>0</v>
      </c>
      <c r="BD40" s="194"/>
      <c r="BE40" s="194"/>
      <c r="BF40" s="195"/>
      <c r="BG40" s="249" t="str">
        <f t="shared" si="0"/>
        <v>n.é.</v>
      </c>
      <c r="BH40" s="250"/>
    </row>
    <row r="41" spans="1:60" ht="20.100000000000001" hidden="1" customHeight="1" x14ac:dyDescent="0.2">
      <c r="A41" s="227" t="s">
        <v>190</v>
      </c>
      <c r="B41" s="221"/>
      <c r="C41" s="175" t="s">
        <v>300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7"/>
      <c r="AC41" s="255" t="s">
        <v>301</v>
      </c>
      <c r="AD41" s="256"/>
      <c r="AE41" s="403"/>
      <c r="AF41" s="404"/>
      <c r="AG41" s="404"/>
      <c r="AH41" s="405"/>
      <c r="AI41" s="403"/>
      <c r="AJ41" s="404"/>
      <c r="AK41" s="404"/>
      <c r="AL41" s="405"/>
      <c r="AM41" s="403"/>
      <c r="AN41" s="404"/>
      <c r="AO41" s="404"/>
      <c r="AP41" s="405"/>
      <c r="AQ41" s="414" t="s">
        <v>792</v>
      </c>
      <c r="AR41" s="415"/>
      <c r="AS41" s="415"/>
      <c r="AT41" s="416"/>
      <c r="AU41" s="403"/>
      <c r="AV41" s="404"/>
      <c r="AW41" s="404"/>
      <c r="AX41" s="405"/>
      <c r="AY41" s="414" t="s">
        <v>792</v>
      </c>
      <c r="AZ41" s="415"/>
      <c r="BA41" s="415"/>
      <c r="BB41" s="416"/>
      <c r="BC41" s="403"/>
      <c r="BD41" s="404"/>
      <c r="BE41" s="404"/>
      <c r="BF41" s="405"/>
      <c r="BG41" s="251" t="str">
        <f t="shared" si="0"/>
        <v>n.é.</v>
      </c>
      <c r="BH41" s="252"/>
    </row>
    <row r="42" spans="1:60" ht="16.5" hidden="1" customHeight="1" x14ac:dyDescent="0.2">
      <c r="A42" s="227" t="s">
        <v>191</v>
      </c>
      <c r="B42" s="221"/>
      <c r="C42" s="175" t="s">
        <v>302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255" t="s">
        <v>303</v>
      </c>
      <c r="AD42" s="256"/>
      <c r="AE42" s="403"/>
      <c r="AF42" s="404"/>
      <c r="AG42" s="404"/>
      <c r="AH42" s="405"/>
      <c r="AI42" s="403"/>
      <c r="AJ42" s="404"/>
      <c r="AK42" s="404"/>
      <c r="AL42" s="405"/>
      <c r="AM42" s="403"/>
      <c r="AN42" s="404"/>
      <c r="AO42" s="404"/>
      <c r="AP42" s="405"/>
      <c r="AQ42" s="414" t="s">
        <v>792</v>
      </c>
      <c r="AR42" s="415"/>
      <c r="AS42" s="415"/>
      <c r="AT42" s="416"/>
      <c r="AU42" s="403"/>
      <c r="AV42" s="404"/>
      <c r="AW42" s="404"/>
      <c r="AX42" s="405"/>
      <c r="AY42" s="414" t="s">
        <v>792</v>
      </c>
      <c r="AZ42" s="415"/>
      <c r="BA42" s="415"/>
      <c r="BB42" s="416"/>
      <c r="BC42" s="403"/>
      <c r="BD42" s="404"/>
      <c r="BE42" s="404"/>
      <c r="BF42" s="405"/>
      <c r="BG42" s="251" t="str">
        <f t="shared" si="0"/>
        <v>n.é.</v>
      </c>
      <c r="BH42" s="252"/>
    </row>
    <row r="43" spans="1:60" ht="18" hidden="1" customHeight="1" x14ac:dyDescent="0.2">
      <c r="A43" s="227" t="s">
        <v>192</v>
      </c>
      <c r="B43" s="221"/>
      <c r="C43" s="175" t="s">
        <v>304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255" t="s">
        <v>305</v>
      </c>
      <c r="AD43" s="256"/>
      <c r="AE43" s="403"/>
      <c r="AF43" s="404"/>
      <c r="AG43" s="404"/>
      <c r="AH43" s="405"/>
      <c r="AI43" s="403"/>
      <c r="AJ43" s="404"/>
      <c r="AK43" s="404"/>
      <c r="AL43" s="405"/>
      <c r="AM43" s="403"/>
      <c r="AN43" s="404"/>
      <c r="AO43" s="404"/>
      <c r="AP43" s="405"/>
      <c r="AQ43" s="406" t="s">
        <v>792</v>
      </c>
      <c r="AR43" s="407"/>
      <c r="AS43" s="407"/>
      <c r="AT43" s="408"/>
      <c r="AU43" s="403"/>
      <c r="AV43" s="404"/>
      <c r="AW43" s="404"/>
      <c r="AX43" s="405"/>
      <c r="AY43" s="406" t="s">
        <v>792</v>
      </c>
      <c r="AZ43" s="407"/>
      <c r="BA43" s="407"/>
      <c r="BB43" s="408"/>
      <c r="BC43" s="403"/>
      <c r="BD43" s="404"/>
      <c r="BE43" s="404"/>
      <c r="BF43" s="405"/>
      <c r="BG43" s="164" t="str">
        <f t="shared" si="0"/>
        <v>n.é.</v>
      </c>
      <c r="BH43" s="165"/>
    </row>
    <row r="44" spans="1:60" ht="21.75" hidden="1" customHeight="1" x14ac:dyDescent="0.2">
      <c r="A44" s="227" t="s">
        <v>193</v>
      </c>
      <c r="B44" s="221"/>
      <c r="C44" s="175" t="s">
        <v>306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7"/>
      <c r="AC44" s="255" t="s">
        <v>307</v>
      </c>
      <c r="AD44" s="256"/>
      <c r="AE44" s="403"/>
      <c r="AF44" s="404"/>
      <c r="AG44" s="404"/>
      <c r="AH44" s="405"/>
      <c r="AI44" s="403"/>
      <c r="AJ44" s="404"/>
      <c r="AK44" s="404"/>
      <c r="AL44" s="405"/>
      <c r="AM44" s="403"/>
      <c r="AN44" s="404"/>
      <c r="AO44" s="404"/>
      <c r="AP44" s="405"/>
      <c r="AQ44" s="406" t="s">
        <v>792</v>
      </c>
      <c r="AR44" s="407"/>
      <c r="AS44" s="407"/>
      <c r="AT44" s="408"/>
      <c r="AU44" s="403"/>
      <c r="AV44" s="404"/>
      <c r="AW44" s="404"/>
      <c r="AX44" s="405"/>
      <c r="AY44" s="406" t="s">
        <v>792</v>
      </c>
      <c r="AZ44" s="407"/>
      <c r="BA44" s="407"/>
      <c r="BB44" s="408"/>
      <c r="BC44" s="403"/>
      <c r="BD44" s="404"/>
      <c r="BE44" s="404"/>
      <c r="BF44" s="405"/>
      <c r="BG44" s="164" t="str">
        <f t="shared" si="0"/>
        <v>n.é.</v>
      </c>
      <c r="BH44" s="165"/>
    </row>
    <row r="45" spans="1:60" ht="19.5" hidden="1" customHeight="1" x14ac:dyDescent="0.2">
      <c r="A45" s="227" t="s">
        <v>194</v>
      </c>
      <c r="B45" s="221"/>
      <c r="C45" s="175" t="s">
        <v>308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7"/>
      <c r="AC45" s="255" t="s">
        <v>309</v>
      </c>
      <c r="AD45" s="256"/>
      <c r="AE45" s="403"/>
      <c r="AF45" s="404"/>
      <c r="AG45" s="404"/>
      <c r="AH45" s="405"/>
      <c r="AI45" s="403"/>
      <c r="AJ45" s="404"/>
      <c r="AK45" s="404"/>
      <c r="AL45" s="405"/>
      <c r="AM45" s="403"/>
      <c r="AN45" s="404"/>
      <c r="AO45" s="404"/>
      <c r="AP45" s="405"/>
      <c r="AQ45" s="406" t="s">
        <v>792</v>
      </c>
      <c r="AR45" s="407"/>
      <c r="AS45" s="407"/>
      <c r="AT45" s="408"/>
      <c r="AU45" s="403"/>
      <c r="AV45" s="404"/>
      <c r="AW45" s="404"/>
      <c r="AX45" s="405"/>
      <c r="AY45" s="406" t="s">
        <v>792</v>
      </c>
      <c r="AZ45" s="407"/>
      <c r="BA45" s="407"/>
      <c r="BB45" s="408"/>
      <c r="BC45" s="403"/>
      <c r="BD45" s="404"/>
      <c r="BE45" s="404"/>
      <c r="BF45" s="405"/>
      <c r="BG45" s="164" t="str">
        <f t="shared" si="0"/>
        <v>n.é.</v>
      </c>
      <c r="BH45" s="165"/>
    </row>
    <row r="46" spans="1:60" ht="21" hidden="1" customHeight="1" x14ac:dyDescent="0.2">
      <c r="A46" s="227" t="s">
        <v>195</v>
      </c>
      <c r="B46" s="221"/>
      <c r="C46" s="175" t="s">
        <v>310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255" t="s">
        <v>311</v>
      </c>
      <c r="AD46" s="256"/>
      <c r="AE46" s="403"/>
      <c r="AF46" s="404"/>
      <c r="AG46" s="404"/>
      <c r="AH46" s="405"/>
      <c r="AI46" s="403"/>
      <c r="AJ46" s="404"/>
      <c r="AK46" s="404"/>
      <c r="AL46" s="405"/>
      <c r="AM46" s="403"/>
      <c r="AN46" s="404"/>
      <c r="AO46" s="404"/>
      <c r="AP46" s="405"/>
      <c r="AQ46" s="406" t="s">
        <v>792</v>
      </c>
      <c r="AR46" s="407"/>
      <c r="AS46" s="407"/>
      <c r="AT46" s="408"/>
      <c r="AU46" s="403"/>
      <c r="AV46" s="404"/>
      <c r="AW46" s="404"/>
      <c r="AX46" s="405"/>
      <c r="AY46" s="406" t="s">
        <v>792</v>
      </c>
      <c r="AZ46" s="407"/>
      <c r="BA46" s="407"/>
      <c r="BB46" s="408"/>
      <c r="BC46" s="403"/>
      <c r="BD46" s="404"/>
      <c r="BE46" s="404"/>
      <c r="BF46" s="405"/>
      <c r="BG46" s="164" t="str">
        <f t="shared" si="0"/>
        <v>n.é.</v>
      </c>
      <c r="BH46" s="165"/>
    </row>
    <row r="47" spans="1:60" ht="12" hidden="1" customHeight="1" x14ac:dyDescent="0.2">
      <c r="A47" s="227" t="s">
        <v>196</v>
      </c>
      <c r="B47" s="221"/>
      <c r="C47" s="175" t="s">
        <v>312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255" t="s">
        <v>313</v>
      </c>
      <c r="AD47" s="256"/>
      <c r="AE47" s="403"/>
      <c r="AF47" s="404"/>
      <c r="AG47" s="404"/>
      <c r="AH47" s="405"/>
      <c r="AI47" s="403"/>
      <c r="AJ47" s="404"/>
      <c r="AK47" s="404"/>
      <c r="AL47" s="405"/>
      <c r="AM47" s="403"/>
      <c r="AN47" s="404"/>
      <c r="AO47" s="404"/>
      <c r="AP47" s="405"/>
      <c r="AQ47" s="406" t="s">
        <v>792</v>
      </c>
      <c r="AR47" s="407"/>
      <c r="AS47" s="407"/>
      <c r="AT47" s="408"/>
      <c r="AU47" s="403"/>
      <c r="AV47" s="404"/>
      <c r="AW47" s="404"/>
      <c r="AX47" s="405"/>
      <c r="AY47" s="406" t="s">
        <v>792</v>
      </c>
      <c r="AZ47" s="407"/>
      <c r="BA47" s="407"/>
      <c r="BB47" s="408"/>
      <c r="BC47" s="403"/>
      <c r="BD47" s="404"/>
      <c r="BE47" s="404"/>
      <c r="BF47" s="405"/>
      <c r="BG47" s="164" t="str">
        <f t="shared" si="0"/>
        <v>n.é.</v>
      </c>
      <c r="BH47" s="165"/>
    </row>
    <row r="48" spans="1:60" ht="12.75" hidden="1" customHeight="1" x14ac:dyDescent="0.2">
      <c r="A48" s="227" t="s">
        <v>197</v>
      </c>
      <c r="B48" s="221"/>
      <c r="C48" s="175" t="s">
        <v>314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7"/>
      <c r="AC48" s="255" t="s">
        <v>315</v>
      </c>
      <c r="AD48" s="256"/>
      <c r="AE48" s="403"/>
      <c r="AF48" s="404"/>
      <c r="AG48" s="404"/>
      <c r="AH48" s="405"/>
      <c r="AI48" s="403"/>
      <c r="AJ48" s="404"/>
      <c r="AK48" s="404"/>
      <c r="AL48" s="405"/>
      <c r="AM48" s="403"/>
      <c r="AN48" s="404"/>
      <c r="AO48" s="404"/>
      <c r="AP48" s="405"/>
      <c r="AQ48" s="406" t="s">
        <v>792</v>
      </c>
      <c r="AR48" s="407"/>
      <c r="AS48" s="407"/>
      <c r="AT48" s="408"/>
      <c r="AU48" s="403"/>
      <c r="AV48" s="404"/>
      <c r="AW48" s="404"/>
      <c r="AX48" s="405"/>
      <c r="AY48" s="406" t="s">
        <v>792</v>
      </c>
      <c r="AZ48" s="407"/>
      <c r="BA48" s="407"/>
      <c r="BB48" s="408"/>
      <c r="BC48" s="403"/>
      <c r="BD48" s="404"/>
      <c r="BE48" s="404"/>
      <c r="BF48" s="405"/>
      <c r="BG48" s="164" t="str">
        <f t="shared" si="0"/>
        <v>n.é.</v>
      </c>
      <c r="BH48" s="165"/>
    </row>
    <row r="49" spans="1:60" ht="21" hidden="1" customHeight="1" x14ac:dyDescent="0.2">
      <c r="A49" s="227" t="s">
        <v>198</v>
      </c>
      <c r="B49" s="221"/>
      <c r="C49" s="175" t="s">
        <v>316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7"/>
      <c r="AC49" s="255" t="s">
        <v>317</v>
      </c>
      <c r="AD49" s="256"/>
      <c r="AE49" s="403"/>
      <c r="AF49" s="404"/>
      <c r="AG49" s="404"/>
      <c r="AH49" s="405"/>
      <c r="AI49" s="403"/>
      <c r="AJ49" s="404"/>
      <c r="AK49" s="404"/>
      <c r="AL49" s="405"/>
      <c r="AM49" s="403"/>
      <c r="AN49" s="404"/>
      <c r="AO49" s="404"/>
      <c r="AP49" s="405"/>
      <c r="AQ49" s="406" t="s">
        <v>792</v>
      </c>
      <c r="AR49" s="407"/>
      <c r="AS49" s="407"/>
      <c r="AT49" s="408"/>
      <c r="AU49" s="403"/>
      <c r="AV49" s="404"/>
      <c r="AW49" s="404"/>
      <c r="AX49" s="405"/>
      <c r="AY49" s="406" t="s">
        <v>792</v>
      </c>
      <c r="AZ49" s="407"/>
      <c r="BA49" s="407"/>
      <c r="BB49" s="408"/>
      <c r="BC49" s="403"/>
      <c r="BD49" s="404"/>
      <c r="BE49" s="404"/>
      <c r="BF49" s="405"/>
      <c r="BG49" s="164" t="str">
        <f t="shared" si="0"/>
        <v>n.é.</v>
      </c>
      <c r="BH49" s="165"/>
    </row>
    <row r="50" spans="1:60" ht="12" hidden="1" customHeight="1" x14ac:dyDescent="0.2">
      <c r="A50" s="227" t="s">
        <v>199</v>
      </c>
      <c r="B50" s="221"/>
      <c r="C50" s="175" t="s">
        <v>609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7"/>
      <c r="AC50" s="255" t="s">
        <v>319</v>
      </c>
      <c r="AD50" s="256"/>
      <c r="AE50" s="403"/>
      <c r="AF50" s="404"/>
      <c r="AG50" s="404"/>
      <c r="AH50" s="405"/>
      <c r="AI50" s="403"/>
      <c r="AJ50" s="404"/>
      <c r="AK50" s="404"/>
      <c r="AL50" s="405"/>
      <c r="AM50" s="403"/>
      <c r="AN50" s="404"/>
      <c r="AO50" s="404"/>
      <c r="AP50" s="405"/>
      <c r="AQ50" s="406" t="s">
        <v>792</v>
      </c>
      <c r="AR50" s="407"/>
      <c r="AS50" s="407"/>
      <c r="AT50" s="408"/>
      <c r="AU50" s="403"/>
      <c r="AV50" s="404"/>
      <c r="AW50" s="404"/>
      <c r="AX50" s="405"/>
      <c r="AY50" s="406" t="s">
        <v>792</v>
      </c>
      <c r="AZ50" s="407"/>
      <c r="BA50" s="407"/>
      <c r="BB50" s="408"/>
      <c r="BC50" s="403"/>
      <c r="BD50" s="404"/>
      <c r="BE50" s="404"/>
      <c r="BF50" s="405"/>
      <c r="BG50" s="164" t="str">
        <f t="shared" si="0"/>
        <v>n.é.</v>
      </c>
      <c r="BH50" s="165"/>
    </row>
    <row r="51" spans="1:60" ht="18.75" hidden="1" customHeight="1" x14ac:dyDescent="0.2">
      <c r="A51" s="227" t="s">
        <v>200</v>
      </c>
      <c r="B51" s="221"/>
      <c r="C51" s="175" t="s">
        <v>318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7"/>
      <c r="AC51" s="255" t="s">
        <v>608</v>
      </c>
      <c r="AD51" s="256"/>
      <c r="AE51" s="403"/>
      <c r="AF51" s="404"/>
      <c r="AG51" s="404"/>
      <c r="AH51" s="405"/>
      <c r="AI51" s="403"/>
      <c r="AJ51" s="404"/>
      <c r="AK51" s="404"/>
      <c r="AL51" s="405"/>
      <c r="AM51" s="403"/>
      <c r="AN51" s="404"/>
      <c r="AO51" s="404"/>
      <c r="AP51" s="405"/>
      <c r="AQ51" s="406" t="s">
        <v>792</v>
      </c>
      <c r="AR51" s="407"/>
      <c r="AS51" s="407"/>
      <c r="AT51" s="408"/>
      <c r="AU51" s="403"/>
      <c r="AV51" s="404"/>
      <c r="AW51" s="404"/>
      <c r="AX51" s="405"/>
      <c r="AY51" s="406" t="s">
        <v>792</v>
      </c>
      <c r="AZ51" s="407"/>
      <c r="BA51" s="407"/>
      <c r="BB51" s="408"/>
      <c r="BC51" s="403"/>
      <c r="BD51" s="404"/>
      <c r="BE51" s="404"/>
      <c r="BF51" s="405"/>
      <c r="BG51" s="164" t="str">
        <f t="shared" si="0"/>
        <v>n.é.</v>
      </c>
      <c r="BH51" s="165"/>
    </row>
    <row r="52" spans="1:60" s="2" customFormat="1" ht="20.100000000000001" customHeight="1" x14ac:dyDescent="0.2">
      <c r="A52" s="226" t="s">
        <v>201</v>
      </c>
      <c r="B52" s="222"/>
      <c r="C52" s="196" t="s">
        <v>610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8"/>
      <c r="AC52" s="253" t="s">
        <v>320</v>
      </c>
      <c r="AD52" s="254"/>
      <c r="AE52" s="193">
        <f>SUM(AE41:AH51)</f>
        <v>0</v>
      </c>
      <c r="AF52" s="194"/>
      <c r="AG52" s="194"/>
      <c r="AH52" s="195"/>
      <c r="AI52" s="193">
        <f>AI41+AI42+AI43+AI44+AI45+AI46+AI47+AI48+AI49+AI51</f>
        <v>0</v>
      </c>
      <c r="AJ52" s="194"/>
      <c r="AK52" s="194"/>
      <c r="AL52" s="195"/>
      <c r="AM52" s="193">
        <f>AM41+AM42+AM43+AM44+AM45+AM46+AM47+AM48+AM49+AM51</f>
        <v>0</v>
      </c>
      <c r="AN52" s="194"/>
      <c r="AO52" s="194"/>
      <c r="AP52" s="195"/>
      <c r="AQ52" s="396" t="s">
        <v>792</v>
      </c>
      <c r="AR52" s="397"/>
      <c r="AS52" s="397"/>
      <c r="AT52" s="398"/>
      <c r="AU52" s="193">
        <f>AU41+AU42+AU43+AU44+AU45+AU46+AU47+AU48+AU49+AU51</f>
        <v>0</v>
      </c>
      <c r="AV52" s="194"/>
      <c r="AW52" s="194"/>
      <c r="AX52" s="195"/>
      <c r="AY52" s="396" t="s">
        <v>792</v>
      </c>
      <c r="AZ52" s="397"/>
      <c r="BA52" s="397"/>
      <c r="BB52" s="398"/>
      <c r="BC52" s="193">
        <f>BC41+BC42+BC43+BC44+BC45+BC46+BC47+BC48+BC49+BC51</f>
        <v>0</v>
      </c>
      <c r="BD52" s="194"/>
      <c r="BE52" s="194"/>
      <c r="BF52" s="195"/>
      <c r="BG52" s="181" t="str">
        <f t="shared" si="0"/>
        <v>n.é.</v>
      </c>
      <c r="BH52" s="182"/>
    </row>
    <row r="53" spans="1:60" ht="20.100000000000001" hidden="1" customHeight="1" x14ac:dyDescent="0.2">
      <c r="A53" s="227" t="s">
        <v>202</v>
      </c>
      <c r="B53" s="221"/>
      <c r="C53" s="175" t="s">
        <v>321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7"/>
      <c r="AC53" s="255" t="s">
        <v>322</v>
      </c>
      <c r="AD53" s="256"/>
      <c r="AE53" s="403"/>
      <c r="AF53" s="404"/>
      <c r="AG53" s="404"/>
      <c r="AH53" s="405"/>
      <c r="AI53" s="403"/>
      <c r="AJ53" s="404"/>
      <c r="AK53" s="404"/>
      <c r="AL53" s="405"/>
      <c r="AM53" s="403"/>
      <c r="AN53" s="404"/>
      <c r="AO53" s="404"/>
      <c r="AP53" s="405"/>
      <c r="AQ53" s="406" t="s">
        <v>792</v>
      </c>
      <c r="AR53" s="407"/>
      <c r="AS53" s="407"/>
      <c r="AT53" s="408"/>
      <c r="AU53" s="403"/>
      <c r="AV53" s="404"/>
      <c r="AW53" s="404"/>
      <c r="AX53" s="405"/>
      <c r="AY53" s="406" t="s">
        <v>792</v>
      </c>
      <c r="AZ53" s="407"/>
      <c r="BA53" s="407"/>
      <c r="BB53" s="408"/>
      <c r="BC53" s="403"/>
      <c r="BD53" s="404"/>
      <c r="BE53" s="404"/>
      <c r="BF53" s="405"/>
      <c r="BG53" s="164" t="str">
        <f t="shared" si="0"/>
        <v>n.é.</v>
      </c>
      <c r="BH53" s="165"/>
    </row>
    <row r="54" spans="1:60" ht="20.100000000000001" hidden="1" customHeight="1" x14ac:dyDescent="0.2">
      <c r="A54" s="227" t="s">
        <v>203</v>
      </c>
      <c r="B54" s="221"/>
      <c r="C54" s="175" t="s">
        <v>323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7"/>
      <c r="AC54" s="255" t="s">
        <v>324</v>
      </c>
      <c r="AD54" s="256"/>
      <c r="AE54" s="403"/>
      <c r="AF54" s="404"/>
      <c r="AG54" s="404"/>
      <c r="AH54" s="405"/>
      <c r="AI54" s="403"/>
      <c r="AJ54" s="404"/>
      <c r="AK54" s="404"/>
      <c r="AL54" s="405"/>
      <c r="AM54" s="403"/>
      <c r="AN54" s="404"/>
      <c r="AO54" s="404"/>
      <c r="AP54" s="405"/>
      <c r="AQ54" s="406" t="s">
        <v>792</v>
      </c>
      <c r="AR54" s="407"/>
      <c r="AS54" s="407"/>
      <c r="AT54" s="408"/>
      <c r="AU54" s="403"/>
      <c r="AV54" s="404"/>
      <c r="AW54" s="404"/>
      <c r="AX54" s="405"/>
      <c r="AY54" s="406" t="s">
        <v>792</v>
      </c>
      <c r="AZ54" s="407"/>
      <c r="BA54" s="407"/>
      <c r="BB54" s="408"/>
      <c r="BC54" s="403"/>
      <c r="BD54" s="404"/>
      <c r="BE54" s="404"/>
      <c r="BF54" s="405"/>
      <c r="BG54" s="164" t="str">
        <f t="shared" si="0"/>
        <v>n.é.</v>
      </c>
      <c r="BH54" s="165"/>
    </row>
    <row r="55" spans="1:60" ht="20.100000000000001" hidden="1" customHeight="1" x14ac:dyDescent="0.2">
      <c r="A55" s="227" t="s">
        <v>204</v>
      </c>
      <c r="B55" s="221"/>
      <c r="C55" s="175" t="s">
        <v>325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7"/>
      <c r="AC55" s="255" t="s">
        <v>326</v>
      </c>
      <c r="AD55" s="256"/>
      <c r="AE55" s="403"/>
      <c r="AF55" s="404"/>
      <c r="AG55" s="404"/>
      <c r="AH55" s="405"/>
      <c r="AI55" s="403"/>
      <c r="AJ55" s="404"/>
      <c r="AK55" s="404"/>
      <c r="AL55" s="405"/>
      <c r="AM55" s="403"/>
      <c r="AN55" s="404"/>
      <c r="AO55" s="404"/>
      <c r="AP55" s="405"/>
      <c r="AQ55" s="406" t="s">
        <v>792</v>
      </c>
      <c r="AR55" s="407"/>
      <c r="AS55" s="407"/>
      <c r="AT55" s="408"/>
      <c r="AU55" s="403"/>
      <c r="AV55" s="404"/>
      <c r="AW55" s="404"/>
      <c r="AX55" s="405"/>
      <c r="AY55" s="406" t="s">
        <v>792</v>
      </c>
      <c r="AZ55" s="407"/>
      <c r="BA55" s="407"/>
      <c r="BB55" s="408"/>
      <c r="BC55" s="403"/>
      <c r="BD55" s="404"/>
      <c r="BE55" s="404"/>
      <c r="BF55" s="405"/>
      <c r="BG55" s="164" t="str">
        <f t="shared" si="0"/>
        <v>n.é.</v>
      </c>
      <c r="BH55" s="165"/>
    </row>
    <row r="56" spans="1:60" ht="20.100000000000001" hidden="1" customHeight="1" x14ac:dyDescent="0.2">
      <c r="A56" s="227" t="s">
        <v>205</v>
      </c>
      <c r="B56" s="221"/>
      <c r="C56" s="175" t="s">
        <v>327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7"/>
      <c r="AC56" s="255" t="s">
        <v>328</v>
      </c>
      <c r="AD56" s="256"/>
      <c r="AE56" s="403"/>
      <c r="AF56" s="404"/>
      <c r="AG56" s="404"/>
      <c r="AH56" s="405"/>
      <c r="AI56" s="403"/>
      <c r="AJ56" s="404"/>
      <c r="AK56" s="404"/>
      <c r="AL56" s="405"/>
      <c r="AM56" s="403"/>
      <c r="AN56" s="404"/>
      <c r="AO56" s="404"/>
      <c r="AP56" s="405"/>
      <c r="AQ56" s="406" t="s">
        <v>792</v>
      </c>
      <c r="AR56" s="407"/>
      <c r="AS56" s="407"/>
      <c r="AT56" s="408"/>
      <c r="AU56" s="403"/>
      <c r="AV56" s="404"/>
      <c r="AW56" s="404"/>
      <c r="AX56" s="405"/>
      <c r="AY56" s="406" t="s">
        <v>792</v>
      </c>
      <c r="AZ56" s="407"/>
      <c r="BA56" s="407"/>
      <c r="BB56" s="408"/>
      <c r="BC56" s="403"/>
      <c r="BD56" s="404"/>
      <c r="BE56" s="404"/>
      <c r="BF56" s="405"/>
      <c r="BG56" s="164" t="str">
        <f t="shared" si="0"/>
        <v>n.é.</v>
      </c>
      <c r="BH56" s="165"/>
    </row>
    <row r="57" spans="1:60" ht="20.100000000000001" hidden="1" customHeight="1" x14ac:dyDescent="0.2">
      <c r="A57" s="227" t="s">
        <v>206</v>
      </c>
      <c r="B57" s="221"/>
      <c r="C57" s="175" t="s">
        <v>329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7"/>
      <c r="AC57" s="255" t="s">
        <v>330</v>
      </c>
      <c r="AD57" s="256"/>
      <c r="AE57" s="403"/>
      <c r="AF57" s="404"/>
      <c r="AG57" s="404"/>
      <c r="AH57" s="405"/>
      <c r="AI57" s="403"/>
      <c r="AJ57" s="404"/>
      <c r="AK57" s="404"/>
      <c r="AL57" s="405"/>
      <c r="AM57" s="403"/>
      <c r="AN57" s="404"/>
      <c r="AO57" s="404"/>
      <c r="AP57" s="405"/>
      <c r="AQ57" s="406" t="s">
        <v>792</v>
      </c>
      <c r="AR57" s="407"/>
      <c r="AS57" s="407"/>
      <c r="AT57" s="408"/>
      <c r="AU57" s="403"/>
      <c r="AV57" s="404"/>
      <c r="AW57" s="404"/>
      <c r="AX57" s="405"/>
      <c r="AY57" s="406" t="s">
        <v>792</v>
      </c>
      <c r="AZ57" s="407"/>
      <c r="BA57" s="407"/>
      <c r="BB57" s="408"/>
      <c r="BC57" s="403"/>
      <c r="BD57" s="404"/>
      <c r="BE57" s="404"/>
      <c r="BF57" s="405"/>
      <c r="BG57" s="164" t="str">
        <f t="shared" si="0"/>
        <v>n.é.</v>
      </c>
      <c r="BH57" s="165"/>
    </row>
    <row r="58" spans="1:60" s="2" customFormat="1" ht="20.100000000000001" customHeight="1" x14ac:dyDescent="0.2">
      <c r="A58" s="226" t="s">
        <v>207</v>
      </c>
      <c r="B58" s="222"/>
      <c r="C58" s="196" t="s">
        <v>611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8"/>
      <c r="AC58" s="253" t="s">
        <v>331</v>
      </c>
      <c r="AD58" s="254"/>
      <c r="AE58" s="193">
        <f>SUM(AE53:AH57)</f>
        <v>0</v>
      </c>
      <c r="AF58" s="194"/>
      <c r="AG58" s="194"/>
      <c r="AH58" s="195"/>
      <c r="AI58" s="193">
        <f>SUM(AI53:AL57)</f>
        <v>0</v>
      </c>
      <c r="AJ58" s="194"/>
      <c r="AK58" s="194"/>
      <c r="AL58" s="195"/>
      <c r="AM58" s="193">
        <f>SUM(AM53:AP57)</f>
        <v>0</v>
      </c>
      <c r="AN58" s="194"/>
      <c r="AO58" s="194"/>
      <c r="AP58" s="195"/>
      <c r="AQ58" s="396" t="s">
        <v>792</v>
      </c>
      <c r="AR58" s="397"/>
      <c r="AS58" s="397"/>
      <c r="AT58" s="398"/>
      <c r="AU58" s="193">
        <f>SUM(AU53:AX57)</f>
        <v>0</v>
      </c>
      <c r="AV58" s="194"/>
      <c r="AW58" s="194"/>
      <c r="AX58" s="195"/>
      <c r="AY58" s="396" t="s">
        <v>792</v>
      </c>
      <c r="AZ58" s="397"/>
      <c r="BA58" s="397"/>
      <c r="BB58" s="398"/>
      <c r="BC58" s="193">
        <f>SUM(BC53:BF57)</f>
        <v>0</v>
      </c>
      <c r="BD58" s="194"/>
      <c r="BE58" s="194"/>
      <c r="BF58" s="195"/>
      <c r="BG58" s="181" t="str">
        <f t="shared" si="0"/>
        <v>n.é.</v>
      </c>
      <c r="BH58" s="182"/>
    </row>
    <row r="59" spans="1:60" ht="20.100000000000001" hidden="1" customHeight="1" x14ac:dyDescent="0.2">
      <c r="A59" s="227" t="s">
        <v>208</v>
      </c>
      <c r="B59" s="221"/>
      <c r="C59" s="175" t="s">
        <v>433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  <c r="AC59" s="255" t="s">
        <v>332</v>
      </c>
      <c r="AD59" s="256"/>
      <c r="AE59" s="403"/>
      <c r="AF59" s="404"/>
      <c r="AG59" s="404"/>
      <c r="AH59" s="405"/>
      <c r="AI59" s="403"/>
      <c r="AJ59" s="404"/>
      <c r="AK59" s="404"/>
      <c r="AL59" s="405"/>
      <c r="AM59" s="403"/>
      <c r="AN59" s="404"/>
      <c r="AO59" s="404"/>
      <c r="AP59" s="405"/>
      <c r="AQ59" s="406" t="s">
        <v>792</v>
      </c>
      <c r="AR59" s="407"/>
      <c r="AS59" s="407"/>
      <c r="AT59" s="408"/>
      <c r="AU59" s="403"/>
      <c r="AV59" s="404"/>
      <c r="AW59" s="404"/>
      <c r="AX59" s="405"/>
      <c r="AY59" s="406" t="s">
        <v>792</v>
      </c>
      <c r="AZ59" s="407"/>
      <c r="BA59" s="407"/>
      <c r="BB59" s="408"/>
      <c r="BC59" s="403"/>
      <c r="BD59" s="404"/>
      <c r="BE59" s="404"/>
      <c r="BF59" s="405"/>
      <c r="BG59" s="164" t="str">
        <f t="shared" si="0"/>
        <v>n.é.</v>
      </c>
      <c r="BH59" s="165"/>
    </row>
    <row r="60" spans="1:60" ht="20.100000000000001" hidden="1" customHeight="1" x14ac:dyDescent="0.2">
      <c r="A60" s="227" t="s">
        <v>209</v>
      </c>
      <c r="B60" s="221"/>
      <c r="C60" s="175" t="s">
        <v>612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7"/>
      <c r="AC60" s="255" t="s">
        <v>333</v>
      </c>
      <c r="AD60" s="256"/>
      <c r="AE60" s="403"/>
      <c r="AF60" s="404"/>
      <c r="AG60" s="404"/>
      <c r="AH60" s="405"/>
      <c r="AI60" s="403"/>
      <c r="AJ60" s="404"/>
      <c r="AK60" s="404"/>
      <c r="AL60" s="405"/>
      <c r="AM60" s="403"/>
      <c r="AN60" s="404"/>
      <c r="AO60" s="404"/>
      <c r="AP60" s="405"/>
      <c r="AQ60" s="406" t="s">
        <v>792</v>
      </c>
      <c r="AR60" s="407"/>
      <c r="AS60" s="407"/>
      <c r="AT60" s="408"/>
      <c r="AU60" s="403"/>
      <c r="AV60" s="404"/>
      <c r="AW60" s="404"/>
      <c r="AX60" s="405"/>
      <c r="AY60" s="406" t="s">
        <v>792</v>
      </c>
      <c r="AZ60" s="407"/>
      <c r="BA60" s="407"/>
      <c r="BB60" s="408"/>
      <c r="BC60" s="403"/>
      <c r="BD60" s="404"/>
      <c r="BE60" s="404"/>
      <c r="BF60" s="405"/>
      <c r="BG60" s="164" t="str">
        <f t="shared" si="0"/>
        <v>n.é.</v>
      </c>
      <c r="BH60" s="165"/>
    </row>
    <row r="61" spans="1:60" ht="20.100000000000001" hidden="1" customHeight="1" x14ac:dyDescent="0.2">
      <c r="A61" s="227" t="s">
        <v>210</v>
      </c>
      <c r="B61" s="221"/>
      <c r="C61" s="175" t="s">
        <v>615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7"/>
      <c r="AC61" s="255" t="s">
        <v>335</v>
      </c>
      <c r="AD61" s="256"/>
      <c r="AE61" s="403"/>
      <c r="AF61" s="404"/>
      <c r="AG61" s="404"/>
      <c r="AH61" s="405"/>
      <c r="AI61" s="403"/>
      <c r="AJ61" s="404"/>
      <c r="AK61" s="404"/>
      <c r="AL61" s="405"/>
      <c r="AM61" s="403"/>
      <c r="AN61" s="404"/>
      <c r="AO61" s="404"/>
      <c r="AP61" s="405"/>
      <c r="AQ61" s="406" t="s">
        <v>792</v>
      </c>
      <c r="AR61" s="407"/>
      <c r="AS61" s="407"/>
      <c r="AT61" s="408"/>
      <c r="AU61" s="403"/>
      <c r="AV61" s="404"/>
      <c r="AW61" s="404"/>
      <c r="AX61" s="405"/>
      <c r="AY61" s="406" t="s">
        <v>792</v>
      </c>
      <c r="AZ61" s="407"/>
      <c r="BA61" s="407"/>
      <c r="BB61" s="408"/>
      <c r="BC61" s="403"/>
      <c r="BD61" s="404"/>
      <c r="BE61" s="404"/>
      <c r="BF61" s="405"/>
      <c r="BG61" s="164" t="str">
        <f t="shared" si="0"/>
        <v>n.é.</v>
      </c>
      <c r="BH61" s="165"/>
    </row>
    <row r="62" spans="1:60" ht="20.100000000000001" hidden="1" customHeight="1" x14ac:dyDescent="0.2">
      <c r="A62" s="227" t="s">
        <v>211</v>
      </c>
      <c r="B62" s="221"/>
      <c r="C62" s="175" t="s">
        <v>434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255" t="s">
        <v>613</v>
      </c>
      <c r="AD62" s="256"/>
      <c r="AE62" s="403"/>
      <c r="AF62" s="404"/>
      <c r="AG62" s="404"/>
      <c r="AH62" s="405"/>
      <c r="AI62" s="403"/>
      <c r="AJ62" s="404"/>
      <c r="AK62" s="404"/>
      <c r="AL62" s="405"/>
      <c r="AM62" s="403"/>
      <c r="AN62" s="404"/>
      <c r="AO62" s="404"/>
      <c r="AP62" s="405"/>
      <c r="AQ62" s="406" t="s">
        <v>792</v>
      </c>
      <c r="AR62" s="407"/>
      <c r="AS62" s="407"/>
      <c r="AT62" s="408"/>
      <c r="AU62" s="403"/>
      <c r="AV62" s="404"/>
      <c r="AW62" s="404"/>
      <c r="AX62" s="405"/>
      <c r="AY62" s="406" t="s">
        <v>792</v>
      </c>
      <c r="AZ62" s="407"/>
      <c r="BA62" s="407"/>
      <c r="BB62" s="408"/>
      <c r="BC62" s="403"/>
      <c r="BD62" s="404"/>
      <c r="BE62" s="404"/>
      <c r="BF62" s="405"/>
      <c r="BG62" s="164" t="str">
        <f t="shared" si="0"/>
        <v>n.é.</v>
      </c>
      <c r="BH62" s="165"/>
    </row>
    <row r="63" spans="1:60" ht="20.100000000000001" hidden="1" customHeight="1" x14ac:dyDescent="0.2">
      <c r="A63" s="227" t="s">
        <v>212</v>
      </c>
      <c r="B63" s="221"/>
      <c r="C63" s="175" t="s">
        <v>334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  <c r="AC63" s="255" t="s">
        <v>614</v>
      </c>
      <c r="AD63" s="256"/>
      <c r="AE63" s="403"/>
      <c r="AF63" s="404"/>
      <c r="AG63" s="404"/>
      <c r="AH63" s="405"/>
      <c r="AI63" s="403"/>
      <c r="AJ63" s="404"/>
      <c r="AK63" s="404"/>
      <c r="AL63" s="405"/>
      <c r="AM63" s="403"/>
      <c r="AN63" s="404"/>
      <c r="AO63" s="404"/>
      <c r="AP63" s="405"/>
      <c r="AQ63" s="406" t="s">
        <v>792</v>
      </c>
      <c r="AR63" s="407"/>
      <c r="AS63" s="407"/>
      <c r="AT63" s="408"/>
      <c r="AU63" s="403"/>
      <c r="AV63" s="404"/>
      <c r="AW63" s="404"/>
      <c r="AX63" s="405"/>
      <c r="AY63" s="406" t="s">
        <v>792</v>
      </c>
      <c r="AZ63" s="407"/>
      <c r="BA63" s="407"/>
      <c r="BB63" s="408"/>
      <c r="BC63" s="403"/>
      <c r="BD63" s="404"/>
      <c r="BE63" s="404"/>
      <c r="BF63" s="405"/>
      <c r="BG63" s="164" t="str">
        <f t="shared" si="0"/>
        <v>n.é.</v>
      </c>
      <c r="BH63" s="165"/>
    </row>
    <row r="64" spans="1:60" s="2" customFormat="1" ht="20.100000000000001" customHeight="1" x14ac:dyDescent="0.2">
      <c r="A64" s="226" t="s">
        <v>213</v>
      </c>
      <c r="B64" s="222"/>
      <c r="C64" s="196" t="s">
        <v>620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8"/>
      <c r="AC64" s="253" t="s">
        <v>336</v>
      </c>
      <c r="AD64" s="254"/>
      <c r="AE64" s="193">
        <f>SUM(AE59:AH63)</f>
        <v>0</v>
      </c>
      <c r="AF64" s="194"/>
      <c r="AG64" s="194"/>
      <c r="AH64" s="195"/>
      <c r="AI64" s="193">
        <f>SUM(AI59:AL63)</f>
        <v>0</v>
      </c>
      <c r="AJ64" s="194"/>
      <c r="AK64" s="194"/>
      <c r="AL64" s="195"/>
      <c r="AM64" s="193">
        <f>SUM(AM59:AP63)</f>
        <v>0</v>
      </c>
      <c r="AN64" s="194"/>
      <c r="AO64" s="194"/>
      <c r="AP64" s="195"/>
      <c r="AQ64" s="396" t="s">
        <v>792</v>
      </c>
      <c r="AR64" s="397"/>
      <c r="AS64" s="397"/>
      <c r="AT64" s="398"/>
      <c r="AU64" s="193">
        <f>SUM(AU59:AX63)</f>
        <v>0</v>
      </c>
      <c r="AV64" s="194"/>
      <c r="AW64" s="194"/>
      <c r="AX64" s="195"/>
      <c r="AY64" s="396" t="s">
        <v>792</v>
      </c>
      <c r="AZ64" s="397"/>
      <c r="BA64" s="397"/>
      <c r="BB64" s="398"/>
      <c r="BC64" s="193">
        <f>SUM(BC59:BF63)</f>
        <v>0</v>
      </c>
      <c r="BD64" s="194"/>
      <c r="BE64" s="194"/>
      <c r="BF64" s="195"/>
      <c r="BG64" s="181" t="str">
        <f t="shared" si="0"/>
        <v>n.é.</v>
      </c>
      <c r="BH64" s="182"/>
    </row>
    <row r="65" spans="1:60" ht="20.100000000000001" hidden="1" customHeight="1" x14ac:dyDescent="0.2">
      <c r="A65" s="227" t="s">
        <v>214</v>
      </c>
      <c r="B65" s="221"/>
      <c r="C65" s="175" t="s">
        <v>435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7"/>
      <c r="AC65" s="255" t="s">
        <v>337</v>
      </c>
      <c r="AD65" s="256"/>
      <c r="AE65" s="403"/>
      <c r="AF65" s="404"/>
      <c r="AG65" s="404"/>
      <c r="AH65" s="405"/>
      <c r="AI65" s="403"/>
      <c r="AJ65" s="404"/>
      <c r="AK65" s="404"/>
      <c r="AL65" s="405"/>
      <c r="AM65" s="403"/>
      <c r="AN65" s="404"/>
      <c r="AO65" s="404"/>
      <c r="AP65" s="405"/>
      <c r="AQ65" s="406" t="s">
        <v>792</v>
      </c>
      <c r="AR65" s="407"/>
      <c r="AS65" s="407"/>
      <c r="AT65" s="408"/>
      <c r="AU65" s="403"/>
      <c r="AV65" s="404"/>
      <c r="AW65" s="404"/>
      <c r="AX65" s="405"/>
      <c r="AY65" s="406" t="s">
        <v>792</v>
      </c>
      <c r="AZ65" s="407"/>
      <c r="BA65" s="407"/>
      <c r="BB65" s="408"/>
      <c r="BC65" s="403"/>
      <c r="BD65" s="404"/>
      <c r="BE65" s="404"/>
      <c r="BF65" s="405"/>
      <c r="BG65" s="164" t="str">
        <f t="shared" si="0"/>
        <v>n.é.</v>
      </c>
      <c r="BH65" s="165"/>
    </row>
    <row r="66" spans="1:60" ht="20.100000000000001" hidden="1" customHeight="1" x14ac:dyDescent="0.2">
      <c r="A66" s="227" t="s">
        <v>215</v>
      </c>
      <c r="B66" s="221"/>
      <c r="C66" s="175" t="s">
        <v>618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7"/>
      <c r="AC66" s="255" t="s">
        <v>338</v>
      </c>
      <c r="AD66" s="256"/>
      <c r="AE66" s="403"/>
      <c r="AF66" s="404"/>
      <c r="AG66" s="404"/>
      <c r="AH66" s="405"/>
      <c r="AI66" s="403"/>
      <c r="AJ66" s="404"/>
      <c r="AK66" s="404"/>
      <c r="AL66" s="405"/>
      <c r="AM66" s="403"/>
      <c r="AN66" s="404"/>
      <c r="AO66" s="404"/>
      <c r="AP66" s="405"/>
      <c r="AQ66" s="406" t="s">
        <v>792</v>
      </c>
      <c r="AR66" s="407"/>
      <c r="AS66" s="407"/>
      <c r="AT66" s="408"/>
      <c r="AU66" s="403"/>
      <c r="AV66" s="404"/>
      <c r="AW66" s="404"/>
      <c r="AX66" s="405"/>
      <c r="AY66" s="406" t="s">
        <v>792</v>
      </c>
      <c r="AZ66" s="407"/>
      <c r="BA66" s="407"/>
      <c r="BB66" s="408"/>
      <c r="BC66" s="403"/>
      <c r="BD66" s="404"/>
      <c r="BE66" s="404"/>
      <c r="BF66" s="405"/>
      <c r="BG66" s="164" t="str">
        <f t="shared" si="0"/>
        <v>n.é.</v>
      </c>
      <c r="BH66" s="165"/>
    </row>
    <row r="67" spans="1:60" ht="20.100000000000001" hidden="1" customHeight="1" x14ac:dyDescent="0.2">
      <c r="A67" s="227" t="s">
        <v>216</v>
      </c>
      <c r="B67" s="221"/>
      <c r="C67" s="175" t="s">
        <v>619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7"/>
      <c r="AC67" s="255" t="s">
        <v>340</v>
      </c>
      <c r="AD67" s="256"/>
      <c r="AE67" s="403"/>
      <c r="AF67" s="404"/>
      <c r="AG67" s="404"/>
      <c r="AH67" s="405"/>
      <c r="AI67" s="403"/>
      <c r="AJ67" s="404"/>
      <c r="AK67" s="404"/>
      <c r="AL67" s="405"/>
      <c r="AM67" s="403"/>
      <c r="AN67" s="404"/>
      <c r="AO67" s="404"/>
      <c r="AP67" s="405"/>
      <c r="AQ67" s="406" t="s">
        <v>792</v>
      </c>
      <c r="AR67" s="407"/>
      <c r="AS67" s="407"/>
      <c r="AT67" s="408"/>
      <c r="AU67" s="403"/>
      <c r="AV67" s="404"/>
      <c r="AW67" s="404"/>
      <c r="AX67" s="405"/>
      <c r="AY67" s="406" t="s">
        <v>792</v>
      </c>
      <c r="AZ67" s="407"/>
      <c r="BA67" s="407"/>
      <c r="BB67" s="408"/>
      <c r="BC67" s="403"/>
      <c r="BD67" s="404"/>
      <c r="BE67" s="404"/>
      <c r="BF67" s="405"/>
      <c r="BG67" s="164" t="str">
        <f t="shared" si="0"/>
        <v>n.é.</v>
      </c>
      <c r="BH67" s="165"/>
    </row>
    <row r="68" spans="1:60" ht="20.100000000000001" hidden="1" customHeight="1" x14ac:dyDescent="0.2">
      <c r="A68" s="227" t="s">
        <v>217</v>
      </c>
      <c r="B68" s="221"/>
      <c r="C68" s="175" t="s">
        <v>436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7"/>
      <c r="AC68" s="255" t="s">
        <v>616</v>
      </c>
      <c r="AD68" s="256"/>
      <c r="AE68" s="403"/>
      <c r="AF68" s="404"/>
      <c r="AG68" s="404"/>
      <c r="AH68" s="405"/>
      <c r="AI68" s="403"/>
      <c r="AJ68" s="404"/>
      <c r="AK68" s="404"/>
      <c r="AL68" s="405"/>
      <c r="AM68" s="403"/>
      <c r="AN68" s="404"/>
      <c r="AO68" s="404"/>
      <c r="AP68" s="405"/>
      <c r="AQ68" s="406" t="s">
        <v>792</v>
      </c>
      <c r="AR68" s="407"/>
      <c r="AS68" s="407"/>
      <c r="AT68" s="408"/>
      <c r="AU68" s="403"/>
      <c r="AV68" s="404"/>
      <c r="AW68" s="404"/>
      <c r="AX68" s="405"/>
      <c r="AY68" s="406" t="s">
        <v>792</v>
      </c>
      <c r="AZ68" s="407"/>
      <c r="BA68" s="407"/>
      <c r="BB68" s="408"/>
      <c r="BC68" s="403"/>
      <c r="BD68" s="404"/>
      <c r="BE68" s="404"/>
      <c r="BF68" s="405"/>
      <c r="BG68" s="164" t="str">
        <f t="shared" si="0"/>
        <v>n.é.</v>
      </c>
      <c r="BH68" s="165"/>
    </row>
    <row r="69" spans="1:60" ht="20.100000000000001" hidden="1" customHeight="1" x14ac:dyDescent="0.2">
      <c r="A69" s="227" t="s">
        <v>218</v>
      </c>
      <c r="B69" s="221"/>
      <c r="C69" s="175" t="s">
        <v>339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  <c r="AC69" s="255" t="s">
        <v>617</v>
      </c>
      <c r="AD69" s="256"/>
      <c r="AE69" s="403"/>
      <c r="AF69" s="404"/>
      <c r="AG69" s="404"/>
      <c r="AH69" s="405"/>
      <c r="AI69" s="403"/>
      <c r="AJ69" s="404"/>
      <c r="AK69" s="404"/>
      <c r="AL69" s="405"/>
      <c r="AM69" s="403"/>
      <c r="AN69" s="404"/>
      <c r="AO69" s="404"/>
      <c r="AP69" s="405"/>
      <c r="AQ69" s="406" t="s">
        <v>792</v>
      </c>
      <c r="AR69" s="407"/>
      <c r="AS69" s="407"/>
      <c r="AT69" s="408"/>
      <c r="AU69" s="403"/>
      <c r="AV69" s="404"/>
      <c r="AW69" s="404"/>
      <c r="AX69" s="405"/>
      <c r="AY69" s="406" t="s">
        <v>792</v>
      </c>
      <c r="AZ69" s="407"/>
      <c r="BA69" s="407"/>
      <c r="BB69" s="408"/>
      <c r="BC69" s="403"/>
      <c r="BD69" s="404"/>
      <c r="BE69" s="404"/>
      <c r="BF69" s="405"/>
      <c r="BG69" s="164" t="str">
        <f t="shared" si="0"/>
        <v>n.é.</v>
      </c>
      <c r="BH69" s="165"/>
    </row>
    <row r="70" spans="1:60" s="2" customFormat="1" ht="20.100000000000001" customHeight="1" x14ac:dyDescent="0.2">
      <c r="A70" s="226" t="s">
        <v>219</v>
      </c>
      <c r="B70" s="222"/>
      <c r="C70" s="196" t="s">
        <v>621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8"/>
      <c r="AC70" s="253" t="s">
        <v>341</v>
      </c>
      <c r="AD70" s="254"/>
      <c r="AE70" s="193">
        <f>SUM(AE65:AH69)</f>
        <v>0</v>
      </c>
      <c r="AF70" s="194"/>
      <c r="AG70" s="194"/>
      <c r="AH70" s="195"/>
      <c r="AI70" s="193">
        <f>SUM(AI65:AL69)</f>
        <v>0</v>
      </c>
      <c r="AJ70" s="194"/>
      <c r="AK70" s="194"/>
      <c r="AL70" s="195"/>
      <c r="AM70" s="193">
        <f>SUM(AM65:AP69)</f>
        <v>0</v>
      </c>
      <c r="AN70" s="194"/>
      <c r="AO70" s="194"/>
      <c r="AP70" s="195"/>
      <c r="AQ70" s="396" t="s">
        <v>792</v>
      </c>
      <c r="AR70" s="397"/>
      <c r="AS70" s="397"/>
      <c r="AT70" s="398"/>
      <c r="AU70" s="193">
        <f>SUM(AU65:AX69)</f>
        <v>0</v>
      </c>
      <c r="AV70" s="194"/>
      <c r="AW70" s="194"/>
      <c r="AX70" s="195"/>
      <c r="AY70" s="396" t="s">
        <v>792</v>
      </c>
      <c r="AZ70" s="397"/>
      <c r="BA70" s="397"/>
      <c r="BB70" s="398"/>
      <c r="BC70" s="193">
        <f>SUM(BC65:BF69)</f>
        <v>0</v>
      </c>
      <c r="BD70" s="194"/>
      <c r="BE70" s="194"/>
      <c r="BF70" s="195"/>
      <c r="BG70" s="181" t="str">
        <f t="shared" si="0"/>
        <v>n.é.</v>
      </c>
      <c r="BH70" s="182"/>
    </row>
    <row r="71" spans="1:60" s="2" customFormat="1" ht="20.100000000000001" customHeight="1" x14ac:dyDescent="0.2">
      <c r="A71" s="242" t="s">
        <v>220</v>
      </c>
      <c r="B71" s="243"/>
      <c r="C71" s="244" t="s">
        <v>622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6"/>
      <c r="AC71" s="247" t="s">
        <v>342</v>
      </c>
      <c r="AD71" s="248"/>
      <c r="AE71" s="199">
        <f>AE20+AE26+AE40+AE52+AE58+AE64+AE70</f>
        <v>0</v>
      </c>
      <c r="AF71" s="200"/>
      <c r="AG71" s="200"/>
      <c r="AH71" s="201"/>
      <c r="AI71" s="199">
        <f>AI20+AI26+AI40+AI52+AI58+AI64+AI70</f>
        <v>0</v>
      </c>
      <c r="AJ71" s="200"/>
      <c r="AK71" s="200"/>
      <c r="AL71" s="201"/>
      <c r="AM71" s="199">
        <f>AM20+AM26+AM40+AM52+AM58+AM64+AM70</f>
        <v>0</v>
      </c>
      <c r="AN71" s="200"/>
      <c r="AO71" s="200"/>
      <c r="AP71" s="201"/>
      <c r="AQ71" s="450" t="s">
        <v>792</v>
      </c>
      <c r="AR71" s="451"/>
      <c r="AS71" s="451"/>
      <c r="AT71" s="452"/>
      <c r="AU71" s="199">
        <f>AU20+AU26+AU40+AU52+AU58+AU64+AU70</f>
        <v>0</v>
      </c>
      <c r="AV71" s="200"/>
      <c r="AW71" s="200"/>
      <c r="AX71" s="201"/>
      <c r="AY71" s="450" t="s">
        <v>792</v>
      </c>
      <c r="AZ71" s="451"/>
      <c r="BA71" s="451"/>
      <c r="BB71" s="452"/>
      <c r="BC71" s="199">
        <f>BC20+BC26+BC40+BC52+BC58+BC64+BC70</f>
        <v>0</v>
      </c>
      <c r="BD71" s="200"/>
      <c r="BE71" s="200"/>
      <c r="BF71" s="201"/>
      <c r="BG71" s="159" t="str">
        <f t="shared" si="0"/>
        <v>n.é.</v>
      </c>
      <c r="BH71" s="160"/>
    </row>
    <row r="72" spans="1:60" ht="20.100000000000001" hidden="1" customHeight="1" x14ac:dyDescent="0.2">
      <c r="A72" s="227" t="s">
        <v>221</v>
      </c>
      <c r="B72" s="221"/>
      <c r="C72" s="190" t="s">
        <v>623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2"/>
      <c r="AC72" s="178" t="s">
        <v>343</v>
      </c>
      <c r="AD72" s="179"/>
      <c r="AE72" s="403"/>
      <c r="AF72" s="404"/>
      <c r="AG72" s="404"/>
      <c r="AH72" s="405"/>
      <c r="AI72" s="403"/>
      <c r="AJ72" s="404"/>
      <c r="AK72" s="404"/>
      <c r="AL72" s="405"/>
      <c r="AM72" s="403"/>
      <c r="AN72" s="404"/>
      <c r="AO72" s="404"/>
      <c r="AP72" s="405"/>
      <c r="AQ72" s="406" t="s">
        <v>792</v>
      </c>
      <c r="AR72" s="407"/>
      <c r="AS72" s="407"/>
      <c r="AT72" s="408"/>
      <c r="AU72" s="403"/>
      <c r="AV72" s="404"/>
      <c r="AW72" s="404"/>
      <c r="AX72" s="405"/>
      <c r="AY72" s="406" t="s">
        <v>792</v>
      </c>
      <c r="AZ72" s="407"/>
      <c r="BA72" s="407"/>
      <c r="BB72" s="408"/>
      <c r="BC72" s="403"/>
      <c r="BD72" s="404"/>
      <c r="BE72" s="404"/>
      <c r="BF72" s="405"/>
      <c r="BG72" s="164" t="str">
        <f t="shared" si="0"/>
        <v>n.é.</v>
      </c>
      <c r="BH72" s="165"/>
    </row>
    <row r="73" spans="1:60" ht="20.100000000000001" hidden="1" customHeight="1" x14ac:dyDescent="0.2">
      <c r="A73" s="227" t="s">
        <v>222</v>
      </c>
      <c r="B73" s="221"/>
      <c r="C73" s="175" t="s">
        <v>344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7"/>
      <c r="AC73" s="178" t="s">
        <v>345</v>
      </c>
      <c r="AD73" s="179"/>
      <c r="AE73" s="403"/>
      <c r="AF73" s="404"/>
      <c r="AG73" s="404"/>
      <c r="AH73" s="405"/>
      <c r="AI73" s="403"/>
      <c r="AJ73" s="404"/>
      <c r="AK73" s="404"/>
      <c r="AL73" s="405"/>
      <c r="AM73" s="403"/>
      <c r="AN73" s="404"/>
      <c r="AO73" s="404"/>
      <c r="AP73" s="405"/>
      <c r="AQ73" s="406" t="s">
        <v>792</v>
      </c>
      <c r="AR73" s="407"/>
      <c r="AS73" s="407"/>
      <c r="AT73" s="408"/>
      <c r="AU73" s="403"/>
      <c r="AV73" s="404"/>
      <c r="AW73" s="404"/>
      <c r="AX73" s="405"/>
      <c r="AY73" s="406" t="s">
        <v>792</v>
      </c>
      <c r="AZ73" s="407"/>
      <c r="BA73" s="407"/>
      <c r="BB73" s="408"/>
      <c r="BC73" s="403"/>
      <c r="BD73" s="404"/>
      <c r="BE73" s="404"/>
      <c r="BF73" s="405"/>
      <c r="BG73" s="164" t="str">
        <f t="shared" ref="BG73:BG144" si="1">IF(AI73&gt;0,BC73/AI73,"n.é.")</f>
        <v>n.é.</v>
      </c>
      <c r="BH73" s="165"/>
    </row>
    <row r="74" spans="1:60" ht="20.100000000000001" hidden="1" customHeight="1" x14ac:dyDescent="0.2">
      <c r="A74" s="227" t="s">
        <v>223</v>
      </c>
      <c r="B74" s="221"/>
      <c r="C74" s="190" t="s">
        <v>624</v>
      </c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2"/>
      <c r="AC74" s="178" t="s">
        <v>346</v>
      </c>
      <c r="AD74" s="179"/>
      <c r="AE74" s="403"/>
      <c r="AF74" s="404"/>
      <c r="AG74" s="404"/>
      <c r="AH74" s="405"/>
      <c r="AI74" s="403"/>
      <c r="AJ74" s="404"/>
      <c r="AK74" s="404"/>
      <c r="AL74" s="405"/>
      <c r="AM74" s="403"/>
      <c r="AN74" s="404"/>
      <c r="AO74" s="404"/>
      <c r="AP74" s="405"/>
      <c r="AQ74" s="406" t="s">
        <v>792</v>
      </c>
      <c r="AR74" s="407"/>
      <c r="AS74" s="407"/>
      <c r="AT74" s="408"/>
      <c r="AU74" s="403"/>
      <c r="AV74" s="404"/>
      <c r="AW74" s="404"/>
      <c r="AX74" s="405"/>
      <c r="AY74" s="406" t="s">
        <v>792</v>
      </c>
      <c r="AZ74" s="407"/>
      <c r="BA74" s="407"/>
      <c r="BB74" s="408"/>
      <c r="BC74" s="403"/>
      <c r="BD74" s="404"/>
      <c r="BE74" s="404"/>
      <c r="BF74" s="405"/>
      <c r="BG74" s="164" t="str">
        <f t="shared" si="1"/>
        <v>n.é.</v>
      </c>
      <c r="BH74" s="165"/>
    </row>
    <row r="75" spans="1:60" s="2" customFormat="1" ht="20.100000000000001" customHeight="1" x14ac:dyDescent="0.2">
      <c r="A75" s="226" t="s">
        <v>224</v>
      </c>
      <c r="B75" s="222"/>
      <c r="C75" s="196" t="s">
        <v>627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8"/>
      <c r="AC75" s="188" t="s">
        <v>347</v>
      </c>
      <c r="AD75" s="189"/>
      <c r="AE75" s="193">
        <f>SUM(AE72:AH74)</f>
        <v>0</v>
      </c>
      <c r="AF75" s="194"/>
      <c r="AG75" s="194"/>
      <c r="AH75" s="195"/>
      <c r="AI75" s="193">
        <f>SUM(AI72:AL74)</f>
        <v>0</v>
      </c>
      <c r="AJ75" s="194"/>
      <c r="AK75" s="194"/>
      <c r="AL75" s="195"/>
      <c r="AM75" s="193">
        <f>SUM(AM72:AP74)</f>
        <v>0</v>
      </c>
      <c r="AN75" s="194"/>
      <c r="AO75" s="194"/>
      <c r="AP75" s="195"/>
      <c r="AQ75" s="396" t="s">
        <v>792</v>
      </c>
      <c r="AR75" s="397"/>
      <c r="AS75" s="397"/>
      <c r="AT75" s="398"/>
      <c r="AU75" s="193">
        <f>SUM(AU72:AX74)</f>
        <v>0</v>
      </c>
      <c r="AV75" s="194"/>
      <c r="AW75" s="194"/>
      <c r="AX75" s="195"/>
      <c r="AY75" s="396" t="s">
        <v>792</v>
      </c>
      <c r="AZ75" s="397"/>
      <c r="BA75" s="397"/>
      <c r="BB75" s="398"/>
      <c r="BC75" s="193">
        <f>SUM(BC72:BF74)</f>
        <v>0</v>
      </c>
      <c r="BD75" s="194"/>
      <c r="BE75" s="194"/>
      <c r="BF75" s="195"/>
      <c r="BG75" s="181" t="str">
        <f t="shared" si="1"/>
        <v>n.é.</v>
      </c>
      <c r="BH75" s="182"/>
    </row>
    <row r="76" spans="1:60" ht="20.100000000000001" hidden="1" customHeight="1" x14ac:dyDescent="0.2">
      <c r="A76" s="227" t="s">
        <v>225</v>
      </c>
      <c r="B76" s="221"/>
      <c r="C76" s="175" t="s">
        <v>348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7"/>
      <c r="AC76" s="178" t="s">
        <v>349</v>
      </c>
      <c r="AD76" s="179"/>
      <c r="AE76" s="403"/>
      <c r="AF76" s="404"/>
      <c r="AG76" s="404"/>
      <c r="AH76" s="405"/>
      <c r="AI76" s="403"/>
      <c r="AJ76" s="404"/>
      <c r="AK76" s="404"/>
      <c r="AL76" s="405"/>
      <c r="AM76" s="403"/>
      <c r="AN76" s="404"/>
      <c r="AO76" s="404"/>
      <c r="AP76" s="405"/>
      <c r="AQ76" s="406" t="s">
        <v>792</v>
      </c>
      <c r="AR76" s="407"/>
      <c r="AS76" s="407"/>
      <c r="AT76" s="408"/>
      <c r="AU76" s="403"/>
      <c r="AV76" s="404"/>
      <c r="AW76" s="404"/>
      <c r="AX76" s="405"/>
      <c r="AY76" s="406" t="s">
        <v>792</v>
      </c>
      <c r="AZ76" s="407"/>
      <c r="BA76" s="407"/>
      <c r="BB76" s="408"/>
      <c r="BC76" s="403"/>
      <c r="BD76" s="404"/>
      <c r="BE76" s="404"/>
      <c r="BF76" s="405"/>
      <c r="BG76" s="164" t="str">
        <f t="shared" si="1"/>
        <v>n.é.</v>
      </c>
      <c r="BH76" s="165"/>
    </row>
    <row r="77" spans="1:60" ht="20.100000000000001" hidden="1" customHeight="1" x14ac:dyDescent="0.2">
      <c r="A77" s="227" t="s">
        <v>226</v>
      </c>
      <c r="B77" s="221"/>
      <c r="C77" s="190" t="s">
        <v>625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2"/>
      <c r="AC77" s="178" t="s">
        <v>350</v>
      </c>
      <c r="AD77" s="179"/>
      <c r="AE77" s="403"/>
      <c r="AF77" s="404"/>
      <c r="AG77" s="404"/>
      <c r="AH77" s="405"/>
      <c r="AI77" s="403"/>
      <c r="AJ77" s="404"/>
      <c r="AK77" s="404"/>
      <c r="AL77" s="405"/>
      <c r="AM77" s="403"/>
      <c r="AN77" s="404"/>
      <c r="AO77" s="404"/>
      <c r="AP77" s="405"/>
      <c r="AQ77" s="406" t="s">
        <v>792</v>
      </c>
      <c r="AR77" s="407"/>
      <c r="AS77" s="407"/>
      <c r="AT77" s="408"/>
      <c r="AU77" s="403"/>
      <c r="AV77" s="404"/>
      <c r="AW77" s="404"/>
      <c r="AX77" s="405"/>
      <c r="AY77" s="406" t="s">
        <v>792</v>
      </c>
      <c r="AZ77" s="407"/>
      <c r="BA77" s="407"/>
      <c r="BB77" s="408"/>
      <c r="BC77" s="403"/>
      <c r="BD77" s="404"/>
      <c r="BE77" s="404"/>
      <c r="BF77" s="405"/>
      <c r="BG77" s="164" t="str">
        <f t="shared" si="1"/>
        <v>n.é.</v>
      </c>
      <c r="BH77" s="165"/>
    </row>
    <row r="78" spans="1:60" ht="20.100000000000001" hidden="1" customHeight="1" x14ac:dyDescent="0.2">
      <c r="A78" s="227" t="s">
        <v>227</v>
      </c>
      <c r="B78" s="221"/>
      <c r="C78" s="175" t="s">
        <v>351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7"/>
      <c r="AC78" s="178" t="s">
        <v>352</v>
      </c>
      <c r="AD78" s="179"/>
      <c r="AE78" s="403"/>
      <c r="AF78" s="404"/>
      <c r="AG78" s="404"/>
      <c r="AH78" s="405"/>
      <c r="AI78" s="403"/>
      <c r="AJ78" s="404"/>
      <c r="AK78" s="404"/>
      <c r="AL78" s="405"/>
      <c r="AM78" s="403"/>
      <c r="AN78" s="404"/>
      <c r="AO78" s="404"/>
      <c r="AP78" s="405"/>
      <c r="AQ78" s="406" t="s">
        <v>792</v>
      </c>
      <c r="AR78" s="407"/>
      <c r="AS78" s="407"/>
      <c r="AT78" s="408"/>
      <c r="AU78" s="403"/>
      <c r="AV78" s="404"/>
      <c r="AW78" s="404"/>
      <c r="AX78" s="405"/>
      <c r="AY78" s="406" t="s">
        <v>792</v>
      </c>
      <c r="AZ78" s="407"/>
      <c r="BA78" s="407"/>
      <c r="BB78" s="408"/>
      <c r="BC78" s="403"/>
      <c r="BD78" s="404"/>
      <c r="BE78" s="404"/>
      <c r="BF78" s="405"/>
      <c r="BG78" s="164" t="str">
        <f t="shared" si="1"/>
        <v>n.é.</v>
      </c>
      <c r="BH78" s="165"/>
    </row>
    <row r="79" spans="1:60" ht="20.100000000000001" hidden="1" customHeight="1" x14ac:dyDescent="0.2">
      <c r="A79" s="227" t="s">
        <v>228</v>
      </c>
      <c r="B79" s="221"/>
      <c r="C79" s="190" t="s">
        <v>626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2"/>
      <c r="AC79" s="178" t="s">
        <v>353</v>
      </c>
      <c r="AD79" s="179"/>
      <c r="AE79" s="403"/>
      <c r="AF79" s="404"/>
      <c r="AG79" s="404"/>
      <c r="AH79" s="405"/>
      <c r="AI79" s="403"/>
      <c r="AJ79" s="404"/>
      <c r="AK79" s="404"/>
      <c r="AL79" s="405"/>
      <c r="AM79" s="403"/>
      <c r="AN79" s="404"/>
      <c r="AO79" s="404"/>
      <c r="AP79" s="405"/>
      <c r="AQ79" s="406" t="s">
        <v>792</v>
      </c>
      <c r="AR79" s="407"/>
      <c r="AS79" s="407"/>
      <c r="AT79" s="408"/>
      <c r="AU79" s="403"/>
      <c r="AV79" s="404"/>
      <c r="AW79" s="404"/>
      <c r="AX79" s="405"/>
      <c r="AY79" s="406" t="s">
        <v>792</v>
      </c>
      <c r="AZ79" s="407"/>
      <c r="BA79" s="407"/>
      <c r="BB79" s="408"/>
      <c r="BC79" s="403"/>
      <c r="BD79" s="404"/>
      <c r="BE79" s="404"/>
      <c r="BF79" s="405"/>
      <c r="BG79" s="164" t="str">
        <f t="shared" si="1"/>
        <v>n.é.</v>
      </c>
      <c r="BH79" s="165"/>
    </row>
    <row r="80" spans="1:60" s="2" customFormat="1" ht="20.100000000000001" customHeight="1" x14ac:dyDescent="0.2">
      <c r="A80" s="226" t="s">
        <v>229</v>
      </c>
      <c r="B80" s="222"/>
      <c r="C80" s="185" t="s">
        <v>628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7"/>
      <c r="AC80" s="188" t="s">
        <v>354</v>
      </c>
      <c r="AD80" s="189"/>
      <c r="AE80" s="193">
        <f>SUM(AE76:AH79)</f>
        <v>0</v>
      </c>
      <c r="AF80" s="194"/>
      <c r="AG80" s="194"/>
      <c r="AH80" s="195"/>
      <c r="AI80" s="193">
        <f>SUM(AI76:AL79)</f>
        <v>0</v>
      </c>
      <c r="AJ80" s="194"/>
      <c r="AK80" s="194"/>
      <c r="AL80" s="195"/>
      <c r="AM80" s="193">
        <f>SUM(AM76:AP79)</f>
        <v>0</v>
      </c>
      <c r="AN80" s="194"/>
      <c r="AO80" s="194"/>
      <c r="AP80" s="195"/>
      <c r="AQ80" s="396" t="s">
        <v>792</v>
      </c>
      <c r="AR80" s="397"/>
      <c r="AS80" s="397"/>
      <c r="AT80" s="398"/>
      <c r="AU80" s="193">
        <f>SUM(AU76:AX79)</f>
        <v>0</v>
      </c>
      <c r="AV80" s="194"/>
      <c r="AW80" s="194"/>
      <c r="AX80" s="195"/>
      <c r="AY80" s="396" t="s">
        <v>792</v>
      </c>
      <c r="AZ80" s="397"/>
      <c r="BA80" s="397"/>
      <c r="BB80" s="398"/>
      <c r="BC80" s="193">
        <f>SUM(BC76:BF79)</f>
        <v>0</v>
      </c>
      <c r="BD80" s="194"/>
      <c r="BE80" s="194"/>
      <c r="BF80" s="195"/>
      <c r="BG80" s="181" t="str">
        <f t="shared" si="1"/>
        <v>n.é.</v>
      </c>
      <c r="BH80" s="182"/>
    </row>
    <row r="81" spans="1:60" ht="19.5" customHeight="1" x14ac:dyDescent="0.2">
      <c r="A81" s="227" t="s">
        <v>230</v>
      </c>
      <c r="B81" s="221"/>
      <c r="C81" s="175" t="s">
        <v>355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7"/>
      <c r="AC81" s="178" t="s">
        <v>356</v>
      </c>
      <c r="AD81" s="179"/>
      <c r="AE81" s="403">
        <v>0</v>
      </c>
      <c r="AF81" s="404"/>
      <c r="AG81" s="404"/>
      <c r="AH81" s="405"/>
      <c r="AI81" s="403">
        <v>334169</v>
      </c>
      <c r="AJ81" s="404"/>
      <c r="AK81" s="404"/>
      <c r="AL81" s="405"/>
      <c r="AM81" s="403"/>
      <c r="AN81" s="404"/>
      <c r="AO81" s="404"/>
      <c r="AP81" s="405"/>
      <c r="AQ81" s="406" t="s">
        <v>792</v>
      </c>
      <c r="AR81" s="407"/>
      <c r="AS81" s="407"/>
      <c r="AT81" s="408"/>
      <c r="AU81" s="403"/>
      <c r="AV81" s="404"/>
      <c r="AW81" s="404"/>
      <c r="AX81" s="405"/>
      <c r="AY81" s="406" t="s">
        <v>792</v>
      </c>
      <c r="AZ81" s="407"/>
      <c r="BA81" s="407"/>
      <c r="BB81" s="408"/>
      <c r="BC81" s="403"/>
      <c r="BD81" s="404"/>
      <c r="BE81" s="404"/>
      <c r="BF81" s="405"/>
      <c r="BG81" s="164">
        <f t="shared" si="1"/>
        <v>0</v>
      </c>
      <c r="BH81" s="165"/>
    </row>
    <row r="82" spans="1:60" ht="12" hidden="1" customHeight="1" x14ac:dyDescent="0.2">
      <c r="A82" s="227" t="s">
        <v>231</v>
      </c>
      <c r="B82" s="221"/>
      <c r="C82" s="175" t="s">
        <v>357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7"/>
      <c r="AC82" s="178" t="s">
        <v>358</v>
      </c>
      <c r="AD82" s="179"/>
      <c r="AE82" s="403"/>
      <c r="AF82" s="404"/>
      <c r="AG82" s="404"/>
      <c r="AH82" s="405"/>
      <c r="AI82" s="403"/>
      <c r="AJ82" s="404"/>
      <c r="AK82" s="404"/>
      <c r="AL82" s="405"/>
      <c r="AM82" s="403"/>
      <c r="AN82" s="404"/>
      <c r="AO82" s="404"/>
      <c r="AP82" s="405"/>
      <c r="AQ82" s="406" t="s">
        <v>792</v>
      </c>
      <c r="AR82" s="407"/>
      <c r="AS82" s="407"/>
      <c r="AT82" s="408"/>
      <c r="AU82" s="403"/>
      <c r="AV82" s="404"/>
      <c r="AW82" s="404"/>
      <c r="AX82" s="405"/>
      <c r="AY82" s="406" t="s">
        <v>792</v>
      </c>
      <c r="AZ82" s="407"/>
      <c r="BA82" s="407"/>
      <c r="BB82" s="408"/>
      <c r="BC82" s="403"/>
      <c r="BD82" s="404"/>
      <c r="BE82" s="404"/>
      <c r="BF82" s="405"/>
      <c r="BG82" s="164" t="str">
        <f t="shared" si="1"/>
        <v>n.é.</v>
      </c>
      <c r="BH82" s="165"/>
    </row>
    <row r="83" spans="1:60" s="2" customFormat="1" ht="20.100000000000001" customHeight="1" x14ac:dyDescent="0.2">
      <c r="A83" s="226" t="s">
        <v>232</v>
      </c>
      <c r="B83" s="222"/>
      <c r="C83" s="196" t="s">
        <v>630</v>
      </c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8"/>
      <c r="AC83" s="188" t="s">
        <v>359</v>
      </c>
      <c r="AD83" s="189"/>
      <c r="AE83" s="193">
        <f>SUM(AE81:AH82)</f>
        <v>0</v>
      </c>
      <c r="AF83" s="194"/>
      <c r="AG83" s="194"/>
      <c r="AH83" s="195"/>
      <c r="AI83" s="193">
        <f>SUM(AI81:AL82)</f>
        <v>334169</v>
      </c>
      <c r="AJ83" s="194"/>
      <c r="AK83" s="194"/>
      <c r="AL83" s="195"/>
      <c r="AM83" s="193">
        <f>SUM(AM81:AP82)</f>
        <v>0</v>
      </c>
      <c r="AN83" s="194"/>
      <c r="AO83" s="194"/>
      <c r="AP83" s="195"/>
      <c r="AQ83" s="396" t="s">
        <v>792</v>
      </c>
      <c r="AR83" s="397"/>
      <c r="AS83" s="397"/>
      <c r="AT83" s="398"/>
      <c r="AU83" s="193">
        <f>SUM(AU81:AX82)</f>
        <v>0</v>
      </c>
      <c r="AV83" s="194"/>
      <c r="AW83" s="194"/>
      <c r="AX83" s="195"/>
      <c r="AY83" s="396" t="s">
        <v>792</v>
      </c>
      <c r="AZ83" s="397"/>
      <c r="BA83" s="397"/>
      <c r="BB83" s="398"/>
      <c r="BC83" s="193">
        <f>SUM(BC81:BF82)</f>
        <v>0</v>
      </c>
      <c r="BD83" s="194"/>
      <c r="BE83" s="194"/>
      <c r="BF83" s="195"/>
      <c r="BG83" s="181">
        <f t="shared" si="1"/>
        <v>0</v>
      </c>
      <c r="BH83" s="182"/>
    </row>
    <row r="84" spans="1:60" ht="20.100000000000001" hidden="1" customHeight="1" x14ac:dyDescent="0.2">
      <c r="A84" s="227" t="s">
        <v>233</v>
      </c>
      <c r="B84" s="221"/>
      <c r="C84" s="190" t="s">
        <v>360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2"/>
      <c r="AC84" s="178" t="s">
        <v>361</v>
      </c>
      <c r="AD84" s="179"/>
      <c r="AE84" s="403"/>
      <c r="AF84" s="404"/>
      <c r="AG84" s="404"/>
      <c r="AH84" s="405"/>
      <c r="AI84" s="403"/>
      <c r="AJ84" s="404"/>
      <c r="AK84" s="404"/>
      <c r="AL84" s="405"/>
      <c r="AM84" s="403"/>
      <c r="AN84" s="404"/>
      <c r="AO84" s="404"/>
      <c r="AP84" s="405"/>
      <c r="AQ84" s="406" t="s">
        <v>792</v>
      </c>
      <c r="AR84" s="407"/>
      <c r="AS84" s="407"/>
      <c r="AT84" s="408"/>
      <c r="AU84" s="403"/>
      <c r="AV84" s="404"/>
      <c r="AW84" s="404"/>
      <c r="AX84" s="405"/>
      <c r="AY84" s="406" t="s">
        <v>792</v>
      </c>
      <c r="AZ84" s="407"/>
      <c r="BA84" s="407"/>
      <c r="BB84" s="408"/>
      <c r="BC84" s="403"/>
      <c r="BD84" s="404"/>
      <c r="BE84" s="404"/>
      <c r="BF84" s="405"/>
      <c r="BG84" s="164" t="str">
        <f t="shared" si="1"/>
        <v>n.é.</v>
      </c>
      <c r="BH84" s="165"/>
    </row>
    <row r="85" spans="1:60" ht="20.100000000000001" hidden="1" customHeight="1" x14ac:dyDescent="0.2">
      <c r="A85" s="227" t="s">
        <v>234</v>
      </c>
      <c r="B85" s="221"/>
      <c r="C85" s="190" t="s">
        <v>362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2"/>
      <c r="AC85" s="178" t="s">
        <v>363</v>
      </c>
      <c r="AD85" s="179"/>
      <c r="AE85" s="403"/>
      <c r="AF85" s="404"/>
      <c r="AG85" s="404"/>
      <c r="AH85" s="405"/>
      <c r="AI85" s="403"/>
      <c r="AJ85" s="404"/>
      <c r="AK85" s="404"/>
      <c r="AL85" s="405"/>
      <c r="AM85" s="403"/>
      <c r="AN85" s="404"/>
      <c r="AO85" s="404"/>
      <c r="AP85" s="405"/>
      <c r="AQ85" s="406" t="s">
        <v>792</v>
      </c>
      <c r="AR85" s="407"/>
      <c r="AS85" s="407"/>
      <c r="AT85" s="408"/>
      <c r="AU85" s="403"/>
      <c r="AV85" s="404"/>
      <c r="AW85" s="404"/>
      <c r="AX85" s="405"/>
      <c r="AY85" s="406" t="s">
        <v>792</v>
      </c>
      <c r="AZ85" s="407"/>
      <c r="BA85" s="407"/>
      <c r="BB85" s="408"/>
      <c r="BC85" s="403"/>
      <c r="BD85" s="404"/>
      <c r="BE85" s="404"/>
      <c r="BF85" s="405"/>
      <c r="BG85" s="164" t="str">
        <f t="shared" si="1"/>
        <v>n.é.</v>
      </c>
      <c r="BH85" s="165"/>
    </row>
    <row r="86" spans="1:60" ht="20.100000000000001" customHeight="1" x14ac:dyDescent="0.2">
      <c r="A86" s="227" t="s">
        <v>235</v>
      </c>
      <c r="B86" s="221"/>
      <c r="C86" s="190" t="s">
        <v>364</v>
      </c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2"/>
      <c r="AC86" s="178" t="s">
        <v>365</v>
      </c>
      <c r="AD86" s="179"/>
      <c r="AE86" s="403">
        <f>30799700+3470290-2024330+9603000+2386000-2608979</f>
        <v>41625681</v>
      </c>
      <c r="AF86" s="404"/>
      <c r="AG86" s="404"/>
      <c r="AH86" s="405"/>
      <c r="AI86" s="417">
        <f>42885434-1611438+63000+100000</f>
        <v>41436996</v>
      </c>
      <c r="AJ86" s="418"/>
      <c r="AK86" s="418"/>
      <c r="AL86" s="419"/>
      <c r="AM86" s="403"/>
      <c r="AN86" s="404"/>
      <c r="AO86" s="404"/>
      <c r="AP86" s="405"/>
      <c r="AQ86" s="406" t="s">
        <v>792</v>
      </c>
      <c r="AR86" s="407"/>
      <c r="AS86" s="407"/>
      <c r="AT86" s="408"/>
      <c r="AU86" s="403"/>
      <c r="AV86" s="404"/>
      <c r="AW86" s="404"/>
      <c r="AX86" s="405"/>
      <c r="AY86" s="406" t="s">
        <v>792</v>
      </c>
      <c r="AZ86" s="407"/>
      <c r="BA86" s="407"/>
      <c r="BB86" s="408"/>
      <c r="BC86" s="403"/>
      <c r="BD86" s="404"/>
      <c r="BE86" s="404"/>
      <c r="BF86" s="405"/>
      <c r="BG86" s="164">
        <f t="shared" si="1"/>
        <v>0</v>
      </c>
      <c r="BH86" s="165"/>
    </row>
    <row r="87" spans="1:60" ht="20.100000000000001" hidden="1" customHeight="1" x14ac:dyDescent="0.2">
      <c r="A87" s="227" t="s">
        <v>236</v>
      </c>
      <c r="B87" s="221"/>
      <c r="C87" s="190" t="s">
        <v>629</v>
      </c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2"/>
      <c r="AC87" s="178" t="s">
        <v>366</v>
      </c>
      <c r="AD87" s="179"/>
      <c r="AE87" s="403"/>
      <c r="AF87" s="404"/>
      <c r="AG87" s="404"/>
      <c r="AH87" s="405"/>
      <c r="AI87" s="403"/>
      <c r="AJ87" s="404"/>
      <c r="AK87" s="404"/>
      <c r="AL87" s="405"/>
      <c r="AM87" s="403"/>
      <c r="AN87" s="404"/>
      <c r="AO87" s="404"/>
      <c r="AP87" s="405"/>
      <c r="AQ87" s="406" t="s">
        <v>792</v>
      </c>
      <c r="AR87" s="407"/>
      <c r="AS87" s="407"/>
      <c r="AT87" s="408"/>
      <c r="AU87" s="403"/>
      <c r="AV87" s="404"/>
      <c r="AW87" s="404"/>
      <c r="AX87" s="405"/>
      <c r="AY87" s="406" t="s">
        <v>792</v>
      </c>
      <c r="AZ87" s="407"/>
      <c r="BA87" s="407"/>
      <c r="BB87" s="408"/>
      <c r="BC87" s="403"/>
      <c r="BD87" s="404"/>
      <c r="BE87" s="404"/>
      <c r="BF87" s="405"/>
      <c r="BG87" s="164" t="str">
        <f t="shared" si="1"/>
        <v>n.é.</v>
      </c>
      <c r="BH87" s="165"/>
    </row>
    <row r="88" spans="1:60" ht="20.100000000000001" hidden="1" customHeight="1" x14ac:dyDescent="0.2">
      <c r="A88" s="227" t="s">
        <v>237</v>
      </c>
      <c r="B88" s="221"/>
      <c r="C88" s="175" t="s">
        <v>367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7"/>
      <c r="AC88" s="178" t="s">
        <v>368</v>
      </c>
      <c r="AD88" s="179"/>
      <c r="AE88" s="403"/>
      <c r="AF88" s="404"/>
      <c r="AG88" s="404"/>
      <c r="AH88" s="405"/>
      <c r="AI88" s="403"/>
      <c r="AJ88" s="404"/>
      <c r="AK88" s="404"/>
      <c r="AL88" s="405"/>
      <c r="AM88" s="403"/>
      <c r="AN88" s="404"/>
      <c r="AO88" s="404"/>
      <c r="AP88" s="405"/>
      <c r="AQ88" s="406" t="s">
        <v>792</v>
      </c>
      <c r="AR88" s="407"/>
      <c r="AS88" s="407"/>
      <c r="AT88" s="408"/>
      <c r="AU88" s="403"/>
      <c r="AV88" s="404"/>
      <c r="AW88" s="404"/>
      <c r="AX88" s="405"/>
      <c r="AY88" s="406" t="s">
        <v>792</v>
      </c>
      <c r="AZ88" s="407"/>
      <c r="BA88" s="407"/>
      <c r="BB88" s="408"/>
      <c r="BC88" s="403"/>
      <c r="BD88" s="404"/>
      <c r="BE88" s="404"/>
      <c r="BF88" s="405"/>
      <c r="BG88" s="164" t="str">
        <f t="shared" si="1"/>
        <v>n.é.</v>
      </c>
      <c r="BH88" s="165"/>
    </row>
    <row r="89" spans="1:60" ht="20.100000000000001" hidden="1" customHeight="1" x14ac:dyDescent="0.2">
      <c r="A89" s="227" t="s">
        <v>238</v>
      </c>
      <c r="B89" s="221"/>
      <c r="C89" s="175" t="s">
        <v>634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7"/>
      <c r="AC89" s="178" t="s">
        <v>632</v>
      </c>
      <c r="AD89" s="179"/>
      <c r="AE89" s="403"/>
      <c r="AF89" s="404"/>
      <c r="AG89" s="404"/>
      <c r="AH89" s="405"/>
      <c r="AI89" s="403"/>
      <c r="AJ89" s="404"/>
      <c r="AK89" s="404"/>
      <c r="AL89" s="405"/>
      <c r="AM89" s="403"/>
      <c r="AN89" s="404"/>
      <c r="AO89" s="404"/>
      <c r="AP89" s="405"/>
      <c r="AQ89" s="406" t="s">
        <v>792</v>
      </c>
      <c r="AR89" s="407"/>
      <c r="AS89" s="407"/>
      <c r="AT89" s="408"/>
      <c r="AU89" s="403"/>
      <c r="AV89" s="404"/>
      <c r="AW89" s="404"/>
      <c r="AX89" s="405"/>
      <c r="AY89" s="406" t="s">
        <v>792</v>
      </c>
      <c r="AZ89" s="407"/>
      <c r="BA89" s="407"/>
      <c r="BB89" s="408"/>
      <c r="BC89" s="403"/>
      <c r="BD89" s="404"/>
      <c r="BE89" s="404"/>
      <c r="BF89" s="405"/>
      <c r="BG89" s="164" t="str">
        <f t="shared" si="1"/>
        <v>n.é.</v>
      </c>
      <c r="BH89" s="165"/>
    </row>
    <row r="90" spans="1:60" ht="20.100000000000001" hidden="1" customHeight="1" x14ac:dyDescent="0.2">
      <c r="A90" s="227" t="s">
        <v>239</v>
      </c>
      <c r="B90" s="221"/>
      <c r="C90" s="175" t="s">
        <v>635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7"/>
      <c r="AC90" s="178" t="s">
        <v>633</v>
      </c>
      <c r="AD90" s="179"/>
      <c r="AE90" s="403"/>
      <c r="AF90" s="404"/>
      <c r="AG90" s="404"/>
      <c r="AH90" s="405"/>
      <c r="AI90" s="403"/>
      <c r="AJ90" s="404"/>
      <c r="AK90" s="404"/>
      <c r="AL90" s="405"/>
      <c r="AM90" s="403"/>
      <c r="AN90" s="404"/>
      <c r="AO90" s="404"/>
      <c r="AP90" s="405"/>
      <c r="AQ90" s="406" t="s">
        <v>792</v>
      </c>
      <c r="AR90" s="407"/>
      <c r="AS90" s="407"/>
      <c r="AT90" s="408"/>
      <c r="AU90" s="403"/>
      <c r="AV90" s="404"/>
      <c r="AW90" s="404"/>
      <c r="AX90" s="405"/>
      <c r="AY90" s="406" t="s">
        <v>792</v>
      </c>
      <c r="AZ90" s="407"/>
      <c r="BA90" s="407"/>
      <c r="BB90" s="408"/>
      <c r="BC90" s="403"/>
      <c r="BD90" s="404"/>
      <c r="BE90" s="404"/>
      <c r="BF90" s="405"/>
      <c r="BG90" s="164" t="str">
        <f t="shared" si="1"/>
        <v>n.é.</v>
      </c>
      <c r="BH90" s="165"/>
    </row>
    <row r="91" spans="1:60" s="2" customFormat="1" ht="20.100000000000001" customHeight="1" x14ac:dyDescent="0.2">
      <c r="A91" s="226" t="s">
        <v>240</v>
      </c>
      <c r="B91" s="222"/>
      <c r="C91" s="196" t="s">
        <v>637</v>
      </c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8"/>
      <c r="AC91" s="188" t="s">
        <v>631</v>
      </c>
      <c r="AD91" s="189"/>
      <c r="AE91" s="456">
        <f>SUM(AE89:AH90)</f>
        <v>0</v>
      </c>
      <c r="AF91" s="457"/>
      <c r="AG91" s="457"/>
      <c r="AH91" s="458"/>
      <c r="AI91" s="456">
        <f>SUM(AI89:AL90)</f>
        <v>0</v>
      </c>
      <c r="AJ91" s="457"/>
      <c r="AK91" s="457"/>
      <c r="AL91" s="458"/>
      <c r="AM91" s="456">
        <f>SUM(AM89:AP90)</f>
        <v>0</v>
      </c>
      <c r="AN91" s="457"/>
      <c r="AO91" s="457"/>
      <c r="AP91" s="458"/>
      <c r="AQ91" s="453" t="s">
        <v>792</v>
      </c>
      <c r="AR91" s="454"/>
      <c r="AS91" s="454"/>
      <c r="AT91" s="455"/>
      <c r="AU91" s="456">
        <f>SUM(AU89:AX90)</f>
        <v>0</v>
      </c>
      <c r="AV91" s="457"/>
      <c r="AW91" s="457"/>
      <c r="AX91" s="458"/>
      <c r="AY91" s="453" t="s">
        <v>792</v>
      </c>
      <c r="AZ91" s="454"/>
      <c r="BA91" s="454"/>
      <c r="BB91" s="455"/>
      <c r="BC91" s="456">
        <f>SUM(BC89:BF90)</f>
        <v>0</v>
      </c>
      <c r="BD91" s="457"/>
      <c r="BE91" s="457"/>
      <c r="BF91" s="458"/>
      <c r="BG91" s="181" t="str">
        <f t="shared" si="1"/>
        <v>n.é.</v>
      </c>
      <c r="BH91" s="182"/>
    </row>
    <row r="92" spans="1:60" s="2" customFormat="1" ht="18.75" customHeight="1" x14ac:dyDescent="0.2">
      <c r="A92" s="226" t="s">
        <v>494</v>
      </c>
      <c r="B92" s="222"/>
      <c r="C92" s="196" t="s">
        <v>636</v>
      </c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8"/>
      <c r="AC92" s="188" t="s">
        <v>369</v>
      </c>
      <c r="AD92" s="189"/>
      <c r="AE92" s="193">
        <f>AE75+AE80+SUM(AE83:AH88)+AE91</f>
        <v>41625681</v>
      </c>
      <c r="AF92" s="194"/>
      <c r="AG92" s="194"/>
      <c r="AH92" s="195"/>
      <c r="AI92" s="193">
        <f>AI75+AI80+SUM(AI83:AL88)+AI91</f>
        <v>41771165</v>
      </c>
      <c r="AJ92" s="194"/>
      <c r="AK92" s="194"/>
      <c r="AL92" s="195"/>
      <c r="AM92" s="193">
        <f>AM75+AM80+SUM(AM83:AP88)+AM91</f>
        <v>0</v>
      </c>
      <c r="AN92" s="194"/>
      <c r="AO92" s="194"/>
      <c r="AP92" s="195"/>
      <c r="AQ92" s="396" t="s">
        <v>792</v>
      </c>
      <c r="AR92" s="397"/>
      <c r="AS92" s="397"/>
      <c r="AT92" s="398"/>
      <c r="AU92" s="193">
        <f>AU75+AU80+SUM(AU83:AX88)+AU91</f>
        <v>0</v>
      </c>
      <c r="AV92" s="194"/>
      <c r="AW92" s="194"/>
      <c r="AX92" s="195"/>
      <c r="AY92" s="396" t="s">
        <v>792</v>
      </c>
      <c r="AZ92" s="397"/>
      <c r="BA92" s="397"/>
      <c r="BB92" s="398"/>
      <c r="BC92" s="193">
        <f>BC75+BC80+SUM(BC83:BF88)+BC91</f>
        <v>0</v>
      </c>
      <c r="BD92" s="194"/>
      <c r="BE92" s="194"/>
      <c r="BF92" s="195"/>
      <c r="BG92" s="181">
        <f t="shared" si="1"/>
        <v>0</v>
      </c>
      <c r="BH92" s="182"/>
    </row>
    <row r="93" spans="1:60" ht="20.100000000000001" hidden="1" customHeight="1" x14ac:dyDescent="0.2">
      <c r="A93" s="227" t="s">
        <v>495</v>
      </c>
      <c r="B93" s="221"/>
      <c r="C93" s="175" t="s">
        <v>780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7"/>
      <c r="AC93" s="178" t="s">
        <v>371</v>
      </c>
      <c r="AD93" s="179"/>
      <c r="AE93" s="403"/>
      <c r="AF93" s="404"/>
      <c r="AG93" s="404"/>
      <c r="AH93" s="405"/>
      <c r="AI93" s="403"/>
      <c r="AJ93" s="404"/>
      <c r="AK93" s="404"/>
      <c r="AL93" s="405"/>
      <c r="AM93" s="403"/>
      <c r="AN93" s="404"/>
      <c r="AO93" s="404"/>
      <c r="AP93" s="405"/>
      <c r="AQ93" s="406" t="s">
        <v>792</v>
      </c>
      <c r="AR93" s="407"/>
      <c r="AS93" s="407"/>
      <c r="AT93" s="408"/>
      <c r="AU93" s="403"/>
      <c r="AV93" s="404"/>
      <c r="AW93" s="404"/>
      <c r="AX93" s="405"/>
      <c r="AY93" s="406" t="s">
        <v>792</v>
      </c>
      <c r="AZ93" s="407"/>
      <c r="BA93" s="407"/>
      <c r="BB93" s="408"/>
      <c r="BC93" s="403"/>
      <c r="BD93" s="404"/>
      <c r="BE93" s="404"/>
      <c r="BF93" s="405"/>
      <c r="BG93" s="164" t="str">
        <f t="shared" si="1"/>
        <v>n.é.</v>
      </c>
      <c r="BH93" s="165"/>
    </row>
    <row r="94" spans="1:60" ht="20.100000000000001" hidden="1" customHeight="1" x14ac:dyDescent="0.2">
      <c r="A94" s="227" t="s">
        <v>496</v>
      </c>
      <c r="B94" s="221"/>
      <c r="C94" s="175" t="s">
        <v>372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7"/>
      <c r="AC94" s="178" t="s">
        <v>373</v>
      </c>
      <c r="AD94" s="179"/>
      <c r="AE94" s="403"/>
      <c r="AF94" s="404"/>
      <c r="AG94" s="404"/>
      <c r="AH94" s="405"/>
      <c r="AI94" s="403"/>
      <c r="AJ94" s="404"/>
      <c r="AK94" s="404"/>
      <c r="AL94" s="405"/>
      <c r="AM94" s="403"/>
      <c r="AN94" s="404"/>
      <c r="AO94" s="404"/>
      <c r="AP94" s="405"/>
      <c r="AQ94" s="406" t="s">
        <v>792</v>
      </c>
      <c r="AR94" s="407"/>
      <c r="AS94" s="407"/>
      <c r="AT94" s="408"/>
      <c r="AU94" s="403"/>
      <c r="AV94" s="404"/>
      <c r="AW94" s="404"/>
      <c r="AX94" s="405"/>
      <c r="AY94" s="406" t="s">
        <v>792</v>
      </c>
      <c r="AZ94" s="407"/>
      <c r="BA94" s="407"/>
      <c r="BB94" s="408"/>
      <c r="BC94" s="403"/>
      <c r="BD94" s="404"/>
      <c r="BE94" s="404"/>
      <c r="BF94" s="405"/>
      <c r="BG94" s="164" t="str">
        <f t="shared" si="1"/>
        <v>n.é.</v>
      </c>
      <c r="BH94" s="165"/>
    </row>
    <row r="95" spans="1:60" ht="20.100000000000001" hidden="1" customHeight="1" x14ac:dyDescent="0.2">
      <c r="A95" s="227" t="s">
        <v>497</v>
      </c>
      <c r="B95" s="221"/>
      <c r="C95" s="190" t="s">
        <v>374</v>
      </c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2"/>
      <c r="AC95" s="178" t="s">
        <v>375</v>
      </c>
      <c r="AD95" s="179"/>
      <c r="AE95" s="403"/>
      <c r="AF95" s="404"/>
      <c r="AG95" s="404"/>
      <c r="AH95" s="405"/>
      <c r="AI95" s="403"/>
      <c r="AJ95" s="404"/>
      <c r="AK95" s="404"/>
      <c r="AL95" s="405"/>
      <c r="AM95" s="403"/>
      <c r="AN95" s="404"/>
      <c r="AO95" s="404"/>
      <c r="AP95" s="405"/>
      <c r="AQ95" s="406" t="s">
        <v>792</v>
      </c>
      <c r="AR95" s="407"/>
      <c r="AS95" s="407"/>
      <c r="AT95" s="408"/>
      <c r="AU95" s="403"/>
      <c r="AV95" s="404"/>
      <c r="AW95" s="404"/>
      <c r="AX95" s="405"/>
      <c r="AY95" s="406" t="s">
        <v>792</v>
      </c>
      <c r="AZ95" s="407"/>
      <c r="BA95" s="407"/>
      <c r="BB95" s="408"/>
      <c r="BC95" s="403"/>
      <c r="BD95" s="404"/>
      <c r="BE95" s="404"/>
      <c r="BF95" s="405"/>
      <c r="BG95" s="164" t="str">
        <f t="shared" si="1"/>
        <v>n.é.</v>
      </c>
      <c r="BH95" s="165"/>
    </row>
    <row r="96" spans="1:60" ht="20.100000000000001" hidden="1" customHeight="1" x14ac:dyDescent="0.2">
      <c r="A96" s="227" t="s">
        <v>498</v>
      </c>
      <c r="B96" s="221"/>
      <c r="C96" s="190" t="s">
        <v>640</v>
      </c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2"/>
      <c r="AC96" s="178" t="s">
        <v>376</v>
      </c>
      <c r="AD96" s="179"/>
      <c r="AE96" s="403"/>
      <c r="AF96" s="404"/>
      <c r="AG96" s="404"/>
      <c r="AH96" s="405"/>
      <c r="AI96" s="403"/>
      <c r="AJ96" s="404"/>
      <c r="AK96" s="404"/>
      <c r="AL96" s="405"/>
      <c r="AM96" s="403"/>
      <c r="AN96" s="404"/>
      <c r="AO96" s="404"/>
      <c r="AP96" s="405"/>
      <c r="AQ96" s="406" t="s">
        <v>792</v>
      </c>
      <c r="AR96" s="407"/>
      <c r="AS96" s="407"/>
      <c r="AT96" s="408"/>
      <c r="AU96" s="403"/>
      <c r="AV96" s="404"/>
      <c r="AW96" s="404"/>
      <c r="AX96" s="405"/>
      <c r="AY96" s="406" t="s">
        <v>792</v>
      </c>
      <c r="AZ96" s="407"/>
      <c r="BA96" s="407"/>
      <c r="BB96" s="408"/>
      <c r="BC96" s="403"/>
      <c r="BD96" s="404"/>
      <c r="BE96" s="404"/>
      <c r="BF96" s="405"/>
      <c r="BG96" s="164" t="str">
        <f t="shared" si="1"/>
        <v>n.é.</v>
      </c>
      <c r="BH96" s="165"/>
    </row>
    <row r="97" spans="1:60" ht="21" hidden="1" customHeight="1" x14ac:dyDescent="0.2">
      <c r="A97" s="227" t="s">
        <v>499</v>
      </c>
      <c r="B97" s="221"/>
      <c r="C97" s="190" t="s">
        <v>639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2"/>
      <c r="AC97" s="178" t="s">
        <v>641</v>
      </c>
      <c r="AD97" s="179"/>
      <c r="AE97" s="403"/>
      <c r="AF97" s="404"/>
      <c r="AG97" s="404"/>
      <c r="AH97" s="405"/>
      <c r="AI97" s="403"/>
      <c r="AJ97" s="404"/>
      <c r="AK97" s="404"/>
      <c r="AL97" s="405"/>
      <c r="AM97" s="403"/>
      <c r="AN97" s="404"/>
      <c r="AO97" s="404"/>
      <c r="AP97" s="405"/>
      <c r="AQ97" s="406" t="s">
        <v>792</v>
      </c>
      <c r="AR97" s="407"/>
      <c r="AS97" s="407"/>
      <c r="AT97" s="408"/>
      <c r="AU97" s="403"/>
      <c r="AV97" s="404"/>
      <c r="AW97" s="404"/>
      <c r="AX97" s="405"/>
      <c r="AY97" s="406" t="s">
        <v>792</v>
      </c>
      <c r="AZ97" s="407"/>
      <c r="BA97" s="407"/>
      <c r="BB97" s="408"/>
      <c r="BC97" s="403"/>
      <c r="BD97" s="404"/>
      <c r="BE97" s="404"/>
      <c r="BF97" s="405"/>
      <c r="BG97" s="164" t="str">
        <f t="shared" si="1"/>
        <v>n.é.</v>
      </c>
      <c r="BH97" s="165"/>
    </row>
    <row r="98" spans="1:60" s="2" customFormat="1" ht="20.100000000000001" customHeight="1" x14ac:dyDescent="0.2">
      <c r="A98" s="226" t="s">
        <v>500</v>
      </c>
      <c r="B98" s="222"/>
      <c r="C98" s="185" t="s">
        <v>638</v>
      </c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7"/>
      <c r="AC98" s="188" t="s">
        <v>377</v>
      </c>
      <c r="AD98" s="189"/>
      <c r="AE98" s="193">
        <f>SUM(AE93:AH97)</f>
        <v>0</v>
      </c>
      <c r="AF98" s="194"/>
      <c r="AG98" s="194"/>
      <c r="AH98" s="195"/>
      <c r="AI98" s="193">
        <f>SUM(AI93:AL97)</f>
        <v>0</v>
      </c>
      <c r="AJ98" s="194"/>
      <c r="AK98" s="194"/>
      <c r="AL98" s="195"/>
      <c r="AM98" s="193">
        <f>SUM(AM93:AP97)</f>
        <v>0</v>
      </c>
      <c r="AN98" s="194"/>
      <c r="AO98" s="194"/>
      <c r="AP98" s="195"/>
      <c r="AQ98" s="396" t="s">
        <v>792</v>
      </c>
      <c r="AR98" s="397"/>
      <c r="AS98" s="397"/>
      <c r="AT98" s="398"/>
      <c r="AU98" s="193">
        <f>SUM(AU93:AX97)</f>
        <v>0</v>
      </c>
      <c r="AV98" s="194"/>
      <c r="AW98" s="194"/>
      <c r="AX98" s="195"/>
      <c r="AY98" s="396" t="s">
        <v>792</v>
      </c>
      <c r="AZ98" s="397"/>
      <c r="BA98" s="397"/>
      <c r="BB98" s="398"/>
      <c r="BC98" s="193">
        <f>SUM(BC93:BF97)</f>
        <v>0</v>
      </c>
      <c r="BD98" s="194"/>
      <c r="BE98" s="194"/>
      <c r="BF98" s="195"/>
      <c r="BG98" s="181" t="str">
        <f t="shared" si="1"/>
        <v>n.é.</v>
      </c>
      <c r="BH98" s="182"/>
    </row>
    <row r="99" spans="1:60" s="2" customFormat="1" ht="20.100000000000001" hidden="1" customHeight="1" x14ac:dyDescent="0.2">
      <c r="A99" s="227" t="s">
        <v>501</v>
      </c>
      <c r="B99" s="221"/>
      <c r="C99" s="175" t="s">
        <v>378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7"/>
      <c r="AC99" s="178" t="s">
        <v>379</v>
      </c>
      <c r="AD99" s="179"/>
      <c r="AE99" s="403"/>
      <c r="AF99" s="404"/>
      <c r="AG99" s="404"/>
      <c r="AH99" s="405"/>
      <c r="AI99" s="403"/>
      <c r="AJ99" s="404"/>
      <c r="AK99" s="404"/>
      <c r="AL99" s="405"/>
      <c r="AM99" s="403"/>
      <c r="AN99" s="404"/>
      <c r="AO99" s="404"/>
      <c r="AP99" s="405"/>
      <c r="AQ99" s="406" t="s">
        <v>792</v>
      </c>
      <c r="AR99" s="407"/>
      <c r="AS99" s="407"/>
      <c r="AT99" s="408"/>
      <c r="AU99" s="403"/>
      <c r="AV99" s="404"/>
      <c r="AW99" s="404"/>
      <c r="AX99" s="405"/>
      <c r="AY99" s="406" t="s">
        <v>792</v>
      </c>
      <c r="AZ99" s="407"/>
      <c r="BA99" s="407"/>
      <c r="BB99" s="408"/>
      <c r="BC99" s="403"/>
      <c r="BD99" s="404"/>
      <c r="BE99" s="404"/>
      <c r="BF99" s="405"/>
      <c r="BG99" s="164" t="str">
        <f t="shared" si="1"/>
        <v>n.é.</v>
      </c>
      <c r="BH99" s="165"/>
    </row>
    <row r="100" spans="1:60" ht="20.100000000000001" hidden="1" customHeight="1" x14ac:dyDescent="0.2">
      <c r="A100" s="227" t="s">
        <v>502</v>
      </c>
      <c r="B100" s="221"/>
      <c r="C100" s="175" t="s">
        <v>645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7"/>
      <c r="AC100" s="178" t="s">
        <v>643</v>
      </c>
      <c r="AD100" s="179"/>
      <c r="AE100" s="403"/>
      <c r="AF100" s="404"/>
      <c r="AG100" s="404"/>
      <c r="AH100" s="405"/>
      <c r="AI100" s="403"/>
      <c r="AJ100" s="404"/>
      <c r="AK100" s="404"/>
      <c r="AL100" s="405"/>
      <c r="AM100" s="403"/>
      <c r="AN100" s="404"/>
      <c r="AO100" s="404"/>
      <c r="AP100" s="405"/>
      <c r="AQ100" s="406" t="s">
        <v>792</v>
      </c>
      <c r="AR100" s="407"/>
      <c r="AS100" s="407"/>
      <c r="AT100" s="408"/>
      <c r="AU100" s="403"/>
      <c r="AV100" s="404"/>
      <c r="AW100" s="404"/>
      <c r="AX100" s="405"/>
      <c r="AY100" s="406" t="s">
        <v>792</v>
      </c>
      <c r="AZ100" s="407"/>
      <c r="BA100" s="407"/>
      <c r="BB100" s="408"/>
      <c r="BC100" s="403"/>
      <c r="BD100" s="404"/>
      <c r="BE100" s="404"/>
      <c r="BF100" s="405"/>
      <c r="BG100" s="164" t="str">
        <f t="shared" si="1"/>
        <v>n.é.</v>
      </c>
      <c r="BH100" s="165"/>
    </row>
    <row r="101" spans="1:60" s="2" customFormat="1" ht="20.100000000000001" customHeight="1" x14ac:dyDescent="0.2">
      <c r="A101" s="242" t="s">
        <v>503</v>
      </c>
      <c r="B101" s="243"/>
      <c r="C101" s="168" t="s">
        <v>644</v>
      </c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70"/>
      <c r="AC101" s="171" t="s">
        <v>380</v>
      </c>
      <c r="AD101" s="172"/>
      <c r="AE101" s="199">
        <f>SUM(AE92,AE98:AH100)</f>
        <v>41625681</v>
      </c>
      <c r="AF101" s="200"/>
      <c r="AG101" s="200"/>
      <c r="AH101" s="201"/>
      <c r="AI101" s="199">
        <f>AI92+AI98+AI100+AI99</f>
        <v>41771165</v>
      </c>
      <c r="AJ101" s="200"/>
      <c r="AK101" s="200"/>
      <c r="AL101" s="201"/>
      <c r="AM101" s="199">
        <f>AM92+AM98+AM100+AM99</f>
        <v>0</v>
      </c>
      <c r="AN101" s="200"/>
      <c r="AO101" s="200"/>
      <c r="AP101" s="201"/>
      <c r="AQ101" s="450" t="s">
        <v>792</v>
      </c>
      <c r="AR101" s="451"/>
      <c r="AS101" s="451"/>
      <c r="AT101" s="452"/>
      <c r="AU101" s="199">
        <f>AU92+AU98+AU100+AU99</f>
        <v>0</v>
      </c>
      <c r="AV101" s="200"/>
      <c r="AW101" s="200"/>
      <c r="AX101" s="201"/>
      <c r="AY101" s="450" t="s">
        <v>792</v>
      </c>
      <c r="AZ101" s="451"/>
      <c r="BA101" s="451"/>
      <c r="BB101" s="452"/>
      <c r="BC101" s="199">
        <f>BC92+BC98+BC100+BC99</f>
        <v>0</v>
      </c>
      <c r="BD101" s="200"/>
      <c r="BE101" s="200"/>
      <c r="BF101" s="201"/>
      <c r="BG101" s="159">
        <f t="shared" si="1"/>
        <v>0</v>
      </c>
      <c r="BH101" s="160"/>
    </row>
    <row r="102" spans="1:60" s="2" customFormat="1" ht="20.100000000000001" customHeight="1" x14ac:dyDescent="0.2">
      <c r="A102" s="151" t="s">
        <v>504</v>
      </c>
      <c r="B102" s="152"/>
      <c r="C102" s="52" t="s">
        <v>642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4"/>
      <c r="AD102" s="5"/>
      <c r="AE102" s="231">
        <f>AE71+AE101</f>
        <v>41625681</v>
      </c>
      <c r="AF102" s="232"/>
      <c r="AG102" s="232"/>
      <c r="AH102" s="233"/>
      <c r="AI102" s="231">
        <f>AI71+AI101</f>
        <v>41771165</v>
      </c>
      <c r="AJ102" s="232"/>
      <c r="AK102" s="232"/>
      <c r="AL102" s="233"/>
      <c r="AM102" s="231">
        <f>AM71+AM101</f>
        <v>0</v>
      </c>
      <c r="AN102" s="232"/>
      <c r="AO102" s="232"/>
      <c r="AP102" s="233"/>
      <c r="AQ102" s="442" t="s">
        <v>792</v>
      </c>
      <c r="AR102" s="443"/>
      <c r="AS102" s="443"/>
      <c r="AT102" s="444"/>
      <c r="AU102" s="231">
        <f>AU71+AU101</f>
        <v>0</v>
      </c>
      <c r="AV102" s="232"/>
      <c r="AW102" s="232"/>
      <c r="AX102" s="233"/>
      <c r="AY102" s="442" t="s">
        <v>792</v>
      </c>
      <c r="AZ102" s="443"/>
      <c r="BA102" s="443"/>
      <c r="BB102" s="444"/>
      <c r="BC102" s="231">
        <f>BC71+BC101</f>
        <v>0</v>
      </c>
      <c r="BD102" s="232"/>
      <c r="BE102" s="232"/>
      <c r="BF102" s="233"/>
      <c r="BG102" s="448">
        <f t="shared" si="1"/>
        <v>0</v>
      </c>
      <c r="BH102" s="449"/>
    </row>
    <row r="103" spans="1:60" ht="18" customHeight="1" x14ac:dyDescent="0.2">
      <c r="A103" s="227" t="s">
        <v>505</v>
      </c>
      <c r="B103" s="221"/>
      <c r="C103" s="214" t="s">
        <v>20</v>
      </c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6"/>
      <c r="AC103" s="237" t="s">
        <v>51</v>
      </c>
      <c r="AD103" s="238"/>
      <c r="AE103" s="403">
        <v>34305463</v>
      </c>
      <c r="AF103" s="400"/>
      <c r="AG103" s="400"/>
      <c r="AH103" s="401"/>
      <c r="AI103" s="438">
        <f>32444025-953297</f>
        <v>31490728</v>
      </c>
      <c r="AJ103" s="436"/>
      <c r="AK103" s="436"/>
      <c r="AL103" s="437"/>
      <c r="AM103" s="399"/>
      <c r="AN103" s="400"/>
      <c r="AO103" s="400"/>
      <c r="AP103" s="401"/>
      <c r="AQ103" s="399"/>
      <c r="AR103" s="400"/>
      <c r="AS103" s="400"/>
      <c r="AT103" s="401"/>
      <c r="AU103" s="399"/>
      <c r="AV103" s="400"/>
      <c r="AW103" s="400"/>
      <c r="AX103" s="401"/>
      <c r="AY103" s="399"/>
      <c r="AZ103" s="400"/>
      <c r="BA103" s="400"/>
      <c r="BB103" s="401"/>
      <c r="BC103" s="399"/>
      <c r="BD103" s="400"/>
      <c r="BE103" s="400"/>
      <c r="BF103" s="401"/>
      <c r="BG103" s="409">
        <f t="shared" si="1"/>
        <v>0</v>
      </c>
      <c r="BH103" s="410"/>
    </row>
    <row r="104" spans="1:60" ht="20.100000000000001" hidden="1" customHeight="1" x14ac:dyDescent="0.2">
      <c r="A104" s="227" t="s">
        <v>506</v>
      </c>
      <c r="B104" s="221"/>
      <c r="C104" s="214" t="s">
        <v>47</v>
      </c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6"/>
      <c r="AC104" s="206" t="s">
        <v>50</v>
      </c>
      <c r="AD104" s="207"/>
      <c r="AE104" s="399"/>
      <c r="AF104" s="400"/>
      <c r="AG104" s="400"/>
      <c r="AH104" s="401"/>
      <c r="AI104" s="399"/>
      <c r="AJ104" s="400"/>
      <c r="AK104" s="400"/>
      <c r="AL104" s="401"/>
      <c r="AM104" s="399"/>
      <c r="AN104" s="400"/>
      <c r="AO104" s="400"/>
      <c r="AP104" s="401"/>
      <c r="AQ104" s="399"/>
      <c r="AR104" s="400"/>
      <c r="AS104" s="400"/>
      <c r="AT104" s="401"/>
      <c r="AU104" s="399"/>
      <c r="AV104" s="400"/>
      <c r="AW104" s="400"/>
      <c r="AX104" s="401"/>
      <c r="AY104" s="399"/>
      <c r="AZ104" s="400"/>
      <c r="BA104" s="400"/>
      <c r="BB104" s="401"/>
      <c r="BC104" s="399"/>
      <c r="BD104" s="400"/>
      <c r="BE104" s="400"/>
      <c r="BF104" s="401"/>
      <c r="BG104" s="409" t="str">
        <f t="shared" si="1"/>
        <v>n.é.</v>
      </c>
      <c r="BH104" s="410"/>
    </row>
    <row r="105" spans="1:60" ht="17.25" customHeight="1" x14ac:dyDescent="0.2">
      <c r="A105" s="227" t="s">
        <v>507</v>
      </c>
      <c r="B105" s="221"/>
      <c r="C105" s="214" t="s">
        <v>46</v>
      </c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6"/>
      <c r="AC105" s="206" t="s">
        <v>49</v>
      </c>
      <c r="AD105" s="207"/>
      <c r="AE105" s="399">
        <v>0</v>
      </c>
      <c r="AF105" s="400"/>
      <c r="AG105" s="400"/>
      <c r="AH105" s="401"/>
      <c r="AI105" s="399">
        <v>338922</v>
      </c>
      <c r="AJ105" s="400"/>
      <c r="AK105" s="400"/>
      <c r="AL105" s="401"/>
      <c r="AM105" s="399"/>
      <c r="AN105" s="400"/>
      <c r="AO105" s="400"/>
      <c r="AP105" s="401"/>
      <c r="AQ105" s="399"/>
      <c r="AR105" s="400"/>
      <c r="AS105" s="400"/>
      <c r="AT105" s="401"/>
      <c r="AU105" s="399"/>
      <c r="AV105" s="400"/>
      <c r="AW105" s="400"/>
      <c r="AX105" s="401"/>
      <c r="AY105" s="399"/>
      <c r="AZ105" s="400"/>
      <c r="BA105" s="400"/>
      <c r="BB105" s="401"/>
      <c r="BC105" s="399"/>
      <c r="BD105" s="400"/>
      <c r="BE105" s="400"/>
      <c r="BF105" s="401"/>
      <c r="BG105" s="409">
        <f t="shared" si="1"/>
        <v>0</v>
      </c>
      <c r="BH105" s="410"/>
    </row>
    <row r="106" spans="1:60" ht="19.5" customHeight="1" x14ac:dyDescent="0.2">
      <c r="A106" s="227" t="s">
        <v>508</v>
      </c>
      <c r="B106" s="221"/>
      <c r="C106" s="217" t="s">
        <v>19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9"/>
      <c r="AC106" s="206" t="s">
        <v>48</v>
      </c>
      <c r="AD106" s="207"/>
      <c r="AE106" s="399">
        <v>0</v>
      </c>
      <c r="AF106" s="400"/>
      <c r="AG106" s="400"/>
      <c r="AH106" s="401"/>
      <c r="AI106" s="399">
        <v>950000</v>
      </c>
      <c r="AJ106" s="400"/>
      <c r="AK106" s="400"/>
      <c r="AL106" s="401"/>
      <c r="AM106" s="399"/>
      <c r="AN106" s="400"/>
      <c r="AO106" s="400"/>
      <c r="AP106" s="401"/>
      <c r="AQ106" s="399"/>
      <c r="AR106" s="400"/>
      <c r="AS106" s="400"/>
      <c r="AT106" s="401"/>
      <c r="AU106" s="399"/>
      <c r="AV106" s="400"/>
      <c r="AW106" s="400"/>
      <c r="AX106" s="401"/>
      <c r="AY106" s="399"/>
      <c r="AZ106" s="400"/>
      <c r="BA106" s="400"/>
      <c r="BB106" s="401"/>
      <c r="BC106" s="399"/>
      <c r="BD106" s="400"/>
      <c r="BE106" s="400"/>
      <c r="BF106" s="401"/>
      <c r="BG106" s="409">
        <f t="shared" si="1"/>
        <v>0</v>
      </c>
      <c r="BH106" s="410"/>
    </row>
    <row r="107" spans="1:60" ht="25.5" hidden="1" customHeight="1" x14ac:dyDescent="0.2">
      <c r="A107" s="227" t="s">
        <v>509</v>
      </c>
      <c r="B107" s="221"/>
      <c r="C107" s="217" t="s">
        <v>16</v>
      </c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9"/>
      <c r="AC107" s="206" t="s">
        <v>45</v>
      </c>
      <c r="AD107" s="207"/>
      <c r="AE107" s="399"/>
      <c r="AF107" s="400"/>
      <c r="AG107" s="400"/>
      <c r="AH107" s="401"/>
      <c r="AI107" s="399"/>
      <c r="AJ107" s="400"/>
      <c r="AK107" s="400"/>
      <c r="AL107" s="401"/>
      <c r="AM107" s="399"/>
      <c r="AN107" s="400"/>
      <c r="AO107" s="400"/>
      <c r="AP107" s="401"/>
      <c r="AQ107" s="399"/>
      <c r="AR107" s="400"/>
      <c r="AS107" s="400"/>
      <c r="AT107" s="401"/>
      <c r="AU107" s="399"/>
      <c r="AV107" s="400"/>
      <c r="AW107" s="400"/>
      <c r="AX107" s="401"/>
      <c r="AY107" s="399"/>
      <c r="AZ107" s="400"/>
      <c r="BA107" s="400"/>
      <c r="BB107" s="401"/>
      <c r="BC107" s="399"/>
      <c r="BD107" s="400"/>
      <c r="BE107" s="400"/>
      <c r="BF107" s="401"/>
      <c r="BG107" s="409" t="str">
        <f t="shared" si="1"/>
        <v>n.é.</v>
      </c>
      <c r="BH107" s="410"/>
    </row>
    <row r="108" spans="1:60" ht="29.25" hidden="1" customHeight="1" x14ac:dyDescent="0.2">
      <c r="A108" s="227" t="s">
        <v>510</v>
      </c>
      <c r="B108" s="221"/>
      <c r="C108" s="217" t="s">
        <v>17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9"/>
      <c r="AC108" s="206" t="s">
        <v>44</v>
      </c>
      <c r="AD108" s="207"/>
      <c r="AE108" s="399"/>
      <c r="AF108" s="400"/>
      <c r="AG108" s="400"/>
      <c r="AH108" s="401"/>
      <c r="AI108" s="399"/>
      <c r="AJ108" s="400"/>
      <c r="AK108" s="400"/>
      <c r="AL108" s="401"/>
      <c r="AM108" s="399"/>
      <c r="AN108" s="400"/>
      <c r="AO108" s="400"/>
      <c r="AP108" s="401"/>
      <c r="AQ108" s="399"/>
      <c r="AR108" s="400"/>
      <c r="AS108" s="400"/>
      <c r="AT108" s="401"/>
      <c r="AU108" s="399"/>
      <c r="AV108" s="400"/>
      <c r="AW108" s="400"/>
      <c r="AX108" s="401"/>
      <c r="AY108" s="399"/>
      <c r="AZ108" s="400"/>
      <c r="BA108" s="400"/>
      <c r="BB108" s="401"/>
      <c r="BC108" s="399"/>
      <c r="BD108" s="400"/>
      <c r="BE108" s="400"/>
      <c r="BF108" s="401"/>
      <c r="BG108" s="409" t="str">
        <f t="shared" si="1"/>
        <v>n.é.</v>
      </c>
      <c r="BH108" s="410"/>
    </row>
    <row r="109" spans="1:60" ht="24.75" hidden="1" customHeight="1" x14ac:dyDescent="0.2">
      <c r="A109" s="227" t="s">
        <v>511</v>
      </c>
      <c r="B109" s="221"/>
      <c r="C109" s="217" t="s">
        <v>21</v>
      </c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9"/>
      <c r="AC109" s="206" t="s">
        <v>43</v>
      </c>
      <c r="AD109" s="207"/>
      <c r="AE109" s="403"/>
      <c r="AF109" s="400"/>
      <c r="AG109" s="400"/>
      <c r="AH109" s="401"/>
      <c r="AI109" s="399"/>
      <c r="AJ109" s="400"/>
      <c r="AK109" s="400"/>
      <c r="AL109" s="401"/>
      <c r="AM109" s="399"/>
      <c r="AN109" s="400"/>
      <c r="AO109" s="400"/>
      <c r="AP109" s="401"/>
      <c r="AQ109" s="399"/>
      <c r="AR109" s="400"/>
      <c r="AS109" s="400"/>
      <c r="AT109" s="401"/>
      <c r="AU109" s="399"/>
      <c r="AV109" s="400"/>
      <c r="AW109" s="400"/>
      <c r="AX109" s="401"/>
      <c r="AY109" s="399"/>
      <c r="AZ109" s="400"/>
      <c r="BA109" s="400"/>
      <c r="BB109" s="401"/>
      <c r="BC109" s="399"/>
      <c r="BD109" s="400"/>
      <c r="BE109" s="400"/>
      <c r="BF109" s="401"/>
      <c r="BG109" s="409" t="str">
        <f t="shared" si="1"/>
        <v>n.é.</v>
      </c>
      <c r="BH109" s="410"/>
    </row>
    <row r="110" spans="1:60" ht="22.5" hidden="1" customHeight="1" x14ac:dyDescent="0.2">
      <c r="A110" s="227" t="s">
        <v>512</v>
      </c>
      <c r="B110" s="221"/>
      <c r="C110" s="217" t="s">
        <v>41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9"/>
      <c r="AC110" s="206" t="s">
        <v>42</v>
      </c>
      <c r="AD110" s="207"/>
      <c r="AE110" s="399"/>
      <c r="AF110" s="400"/>
      <c r="AG110" s="400"/>
      <c r="AH110" s="401"/>
      <c r="AI110" s="399"/>
      <c r="AJ110" s="400"/>
      <c r="AK110" s="400"/>
      <c r="AL110" s="401"/>
      <c r="AM110" s="399"/>
      <c r="AN110" s="400"/>
      <c r="AO110" s="400"/>
      <c r="AP110" s="401"/>
      <c r="AQ110" s="399"/>
      <c r="AR110" s="400"/>
      <c r="AS110" s="400"/>
      <c r="AT110" s="401"/>
      <c r="AU110" s="399"/>
      <c r="AV110" s="400"/>
      <c r="AW110" s="400"/>
      <c r="AX110" s="401"/>
      <c r="AY110" s="399"/>
      <c r="AZ110" s="400"/>
      <c r="BA110" s="400"/>
      <c r="BB110" s="401"/>
      <c r="BC110" s="399"/>
      <c r="BD110" s="400"/>
      <c r="BE110" s="400"/>
      <c r="BF110" s="401"/>
      <c r="BG110" s="409" t="str">
        <f t="shared" si="1"/>
        <v>n.é.</v>
      </c>
      <c r="BH110" s="410"/>
    </row>
    <row r="111" spans="1:60" ht="19.5" customHeight="1" x14ac:dyDescent="0.2">
      <c r="A111" s="227" t="s">
        <v>513</v>
      </c>
      <c r="B111" s="221"/>
      <c r="C111" s="175" t="s">
        <v>18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7"/>
      <c r="AC111" s="206" t="s">
        <v>40</v>
      </c>
      <c r="AD111" s="207"/>
      <c r="AE111" s="399">
        <v>201600</v>
      </c>
      <c r="AF111" s="400"/>
      <c r="AG111" s="400"/>
      <c r="AH111" s="401"/>
      <c r="AI111" s="399">
        <v>201600</v>
      </c>
      <c r="AJ111" s="400"/>
      <c r="AK111" s="400"/>
      <c r="AL111" s="401"/>
      <c r="AM111" s="399"/>
      <c r="AN111" s="400"/>
      <c r="AO111" s="400"/>
      <c r="AP111" s="401"/>
      <c r="AQ111" s="399"/>
      <c r="AR111" s="400"/>
      <c r="AS111" s="400"/>
      <c r="AT111" s="401"/>
      <c r="AU111" s="399"/>
      <c r="AV111" s="400"/>
      <c r="AW111" s="400"/>
      <c r="AX111" s="401"/>
      <c r="AY111" s="399"/>
      <c r="AZ111" s="400"/>
      <c r="BA111" s="400"/>
      <c r="BB111" s="401"/>
      <c r="BC111" s="399"/>
      <c r="BD111" s="400"/>
      <c r="BE111" s="400"/>
      <c r="BF111" s="401"/>
      <c r="BG111" s="409">
        <f t="shared" si="1"/>
        <v>0</v>
      </c>
      <c r="BH111" s="410"/>
    </row>
    <row r="112" spans="1:60" ht="18" customHeight="1" x14ac:dyDescent="0.2">
      <c r="A112" s="227" t="s">
        <v>514</v>
      </c>
      <c r="B112" s="221"/>
      <c r="C112" s="175" t="s">
        <v>37</v>
      </c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7"/>
      <c r="AC112" s="206" t="s">
        <v>39</v>
      </c>
      <c r="AD112" s="207"/>
      <c r="AE112" s="399">
        <v>84000</v>
      </c>
      <c r="AF112" s="400"/>
      <c r="AG112" s="400"/>
      <c r="AH112" s="401"/>
      <c r="AI112" s="399">
        <v>84000</v>
      </c>
      <c r="AJ112" s="400"/>
      <c r="AK112" s="400"/>
      <c r="AL112" s="401"/>
      <c r="AM112" s="399"/>
      <c r="AN112" s="400"/>
      <c r="AO112" s="400"/>
      <c r="AP112" s="401"/>
      <c r="AQ112" s="399"/>
      <c r="AR112" s="400"/>
      <c r="AS112" s="400"/>
      <c r="AT112" s="401"/>
      <c r="AU112" s="399"/>
      <c r="AV112" s="400"/>
      <c r="AW112" s="400"/>
      <c r="AX112" s="401"/>
      <c r="AY112" s="399"/>
      <c r="AZ112" s="400"/>
      <c r="BA112" s="400"/>
      <c r="BB112" s="401"/>
      <c r="BC112" s="399"/>
      <c r="BD112" s="400"/>
      <c r="BE112" s="400"/>
      <c r="BF112" s="401"/>
      <c r="BG112" s="409">
        <f t="shared" si="1"/>
        <v>0</v>
      </c>
      <c r="BH112" s="410"/>
    </row>
    <row r="113" spans="1:60" ht="22.5" hidden="1" customHeight="1" x14ac:dyDescent="0.2">
      <c r="A113" s="227" t="s">
        <v>515</v>
      </c>
      <c r="B113" s="221"/>
      <c r="C113" s="175" t="s">
        <v>36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7"/>
      <c r="AC113" s="206" t="s">
        <v>38</v>
      </c>
      <c r="AD113" s="207"/>
      <c r="AE113" s="399"/>
      <c r="AF113" s="400"/>
      <c r="AG113" s="400"/>
      <c r="AH113" s="401"/>
      <c r="AI113" s="399"/>
      <c r="AJ113" s="400"/>
      <c r="AK113" s="400"/>
      <c r="AL113" s="401"/>
      <c r="AM113" s="399"/>
      <c r="AN113" s="400"/>
      <c r="AO113" s="400"/>
      <c r="AP113" s="401"/>
      <c r="AQ113" s="399"/>
      <c r="AR113" s="400"/>
      <c r="AS113" s="400"/>
      <c r="AT113" s="401"/>
      <c r="AU113" s="399"/>
      <c r="AV113" s="400"/>
      <c r="AW113" s="400"/>
      <c r="AX113" s="401"/>
      <c r="AY113" s="399"/>
      <c r="AZ113" s="400"/>
      <c r="BA113" s="400"/>
      <c r="BB113" s="401"/>
      <c r="BC113" s="399"/>
      <c r="BD113" s="400"/>
      <c r="BE113" s="400"/>
      <c r="BF113" s="401"/>
      <c r="BG113" s="409" t="str">
        <f t="shared" si="1"/>
        <v>n.é.</v>
      </c>
      <c r="BH113" s="410"/>
    </row>
    <row r="114" spans="1:60" ht="18.75" hidden="1" customHeight="1" x14ac:dyDescent="0.2">
      <c r="A114" s="227" t="s">
        <v>516</v>
      </c>
      <c r="B114" s="221"/>
      <c r="C114" s="175" t="s">
        <v>35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7"/>
      <c r="AC114" s="206" t="s">
        <v>34</v>
      </c>
      <c r="AD114" s="207"/>
      <c r="AE114" s="399"/>
      <c r="AF114" s="400"/>
      <c r="AG114" s="400"/>
      <c r="AH114" s="401"/>
      <c r="AI114" s="399"/>
      <c r="AJ114" s="400"/>
      <c r="AK114" s="400"/>
      <c r="AL114" s="401"/>
      <c r="AM114" s="399"/>
      <c r="AN114" s="400"/>
      <c r="AO114" s="400"/>
      <c r="AP114" s="401"/>
      <c r="AQ114" s="399"/>
      <c r="AR114" s="400"/>
      <c r="AS114" s="400"/>
      <c r="AT114" s="401"/>
      <c r="AU114" s="399"/>
      <c r="AV114" s="400"/>
      <c r="AW114" s="400"/>
      <c r="AX114" s="401"/>
      <c r="AY114" s="399"/>
      <c r="AZ114" s="400"/>
      <c r="BA114" s="400"/>
      <c r="BB114" s="401"/>
      <c r="BC114" s="399"/>
      <c r="BD114" s="400"/>
      <c r="BE114" s="400"/>
      <c r="BF114" s="401"/>
      <c r="BG114" s="409" t="str">
        <f t="shared" si="1"/>
        <v>n.é.</v>
      </c>
      <c r="BH114" s="410"/>
    </row>
    <row r="115" spans="1:60" ht="19.5" customHeight="1" x14ac:dyDescent="0.2">
      <c r="A115" s="227" t="s">
        <v>517</v>
      </c>
      <c r="B115" s="221"/>
      <c r="C115" s="175" t="s">
        <v>25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7"/>
      <c r="AC115" s="206" t="s">
        <v>33</v>
      </c>
      <c r="AD115" s="207"/>
      <c r="AE115" s="399">
        <v>0</v>
      </c>
      <c r="AF115" s="400"/>
      <c r="AG115" s="400"/>
      <c r="AH115" s="401"/>
      <c r="AI115" s="399">
        <v>953297</v>
      </c>
      <c r="AJ115" s="400"/>
      <c r="AK115" s="400"/>
      <c r="AL115" s="401"/>
      <c r="AM115" s="399"/>
      <c r="AN115" s="400"/>
      <c r="AO115" s="400"/>
      <c r="AP115" s="401"/>
      <c r="AQ115" s="399"/>
      <c r="AR115" s="400"/>
      <c r="AS115" s="400"/>
      <c r="AT115" s="401"/>
      <c r="AU115" s="399"/>
      <c r="AV115" s="400"/>
      <c r="AW115" s="400"/>
      <c r="AX115" s="401"/>
      <c r="AY115" s="399"/>
      <c r="AZ115" s="400"/>
      <c r="BA115" s="400"/>
      <c r="BB115" s="401"/>
      <c r="BC115" s="399"/>
      <c r="BD115" s="400"/>
      <c r="BE115" s="400"/>
      <c r="BF115" s="401"/>
      <c r="BG115" s="409">
        <f t="shared" si="1"/>
        <v>0</v>
      </c>
      <c r="BH115" s="410"/>
    </row>
    <row r="116" spans="1:60" ht="20.100000000000001" customHeight="1" x14ac:dyDescent="0.2">
      <c r="A116" s="226" t="s">
        <v>518</v>
      </c>
      <c r="B116" s="222"/>
      <c r="C116" s="228" t="s">
        <v>781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30"/>
      <c r="AC116" s="204" t="s">
        <v>27</v>
      </c>
      <c r="AD116" s="205"/>
      <c r="AE116" s="193">
        <f>SUM(AE103:AH115)</f>
        <v>34591063</v>
      </c>
      <c r="AF116" s="194"/>
      <c r="AG116" s="194"/>
      <c r="AH116" s="195"/>
      <c r="AI116" s="193">
        <f>SUM(AI103:AL115)</f>
        <v>34018547</v>
      </c>
      <c r="AJ116" s="194"/>
      <c r="AK116" s="194"/>
      <c r="AL116" s="195"/>
      <c r="AM116" s="193">
        <f>SUM(AM103:AP115)</f>
        <v>0</v>
      </c>
      <c r="AN116" s="194"/>
      <c r="AO116" s="194"/>
      <c r="AP116" s="195"/>
      <c r="AQ116" s="193">
        <f>SUM(AQ103:AT115)</f>
        <v>0</v>
      </c>
      <c r="AR116" s="194"/>
      <c r="AS116" s="194"/>
      <c r="AT116" s="195"/>
      <c r="AU116" s="193">
        <f>SUM(AU103:AX115)</f>
        <v>0</v>
      </c>
      <c r="AV116" s="194"/>
      <c r="AW116" s="194"/>
      <c r="AX116" s="195"/>
      <c r="AY116" s="193">
        <f>SUM(AY103:BB115)</f>
        <v>0</v>
      </c>
      <c r="AZ116" s="194"/>
      <c r="BA116" s="194"/>
      <c r="BB116" s="195"/>
      <c r="BC116" s="193">
        <f>SUM(BC103:BF115)</f>
        <v>0</v>
      </c>
      <c r="BD116" s="194"/>
      <c r="BE116" s="194"/>
      <c r="BF116" s="195"/>
      <c r="BG116" s="181">
        <f t="shared" si="1"/>
        <v>0</v>
      </c>
      <c r="BH116" s="182"/>
    </row>
    <row r="117" spans="1:60" ht="20.100000000000001" hidden="1" customHeight="1" x14ac:dyDescent="0.2">
      <c r="A117" s="227" t="s">
        <v>519</v>
      </c>
      <c r="B117" s="221"/>
      <c r="C117" s="175" t="s">
        <v>22</v>
      </c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7"/>
      <c r="AC117" s="206" t="s">
        <v>28</v>
      </c>
      <c r="AD117" s="207"/>
      <c r="AE117" s="403"/>
      <c r="AF117" s="400"/>
      <c r="AG117" s="400"/>
      <c r="AH117" s="401"/>
      <c r="AI117" s="403"/>
      <c r="AJ117" s="400"/>
      <c r="AK117" s="400"/>
      <c r="AL117" s="401"/>
      <c r="AM117" s="403"/>
      <c r="AN117" s="400"/>
      <c r="AO117" s="400"/>
      <c r="AP117" s="401"/>
      <c r="AQ117" s="403"/>
      <c r="AR117" s="400"/>
      <c r="AS117" s="400"/>
      <c r="AT117" s="401"/>
      <c r="AU117" s="403"/>
      <c r="AV117" s="400"/>
      <c r="AW117" s="400"/>
      <c r="AX117" s="401"/>
      <c r="AY117" s="403"/>
      <c r="AZ117" s="400"/>
      <c r="BA117" s="400"/>
      <c r="BB117" s="401"/>
      <c r="BC117" s="403"/>
      <c r="BD117" s="400"/>
      <c r="BE117" s="400"/>
      <c r="BF117" s="401"/>
      <c r="BG117" s="409" t="str">
        <f t="shared" si="1"/>
        <v>n.é.</v>
      </c>
      <c r="BH117" s="410"/>
    </row>
    <row r="118" spans="1:60" ht="21.75" customHeight="1" x14ac:dyDescent="0.2">
      <c r="A118" s="227" t="s">
        <v>520</v>
      </c>
      <c r="B118" s="221"/>
      <c r="C118" s="175" t="s">
        <v>426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7"/>
      <c r="AC118" s="206" t="s">
        <v>29</v>
      </c>
      <c r="AD118" s="207"/>
      <c r="AE118" s="399">
        <v>0</v>
      </c>
      <c r="AF118" s="400"/>
      <c r="AG118" s="400"/>
      <c r="AH118" s="401"/>
      <c r="AI118" s="399">
        <v>105000</v>
      </c>
      <c r="AJ118" s="400"/>
      <c r="AK118" s="400"/>
      <c r="AL118" s="401"/>
      <c r="AM118" s="399"/>
      <c r="AN118" s="400"/>
      <c r="AO118" s="400"/>
      <c r="AP118" s="401"/>
      <c r="AQ118" s="399"/>
      <c r="AR118" s="400"/>
      <c r="AS118" s="400"/>
      <c r="AT118" s="401"/>
      <c r="AU118" s="399"/>
      <c r="AV118" s="400"/>
      <c r="AW118" s="400"/>
      <c r="AX118" s="401"/>
      <c r="AY118" s="399"/>
      <c r="AZ118" s="400"/>
      <c r="BA118" s="400"/>
      <c r="BB118" s="401"/>
      <c r="BC118" s="399"/>
      <c r="BD118" s="400"/>
      <c r="BE118" s="400"/>
      <c r="BF118" s="401"/>
      <c r="BG118" s="409">
        <f t="shared" si="1"/>
        <v>0</v>
      </c>
      <c r="BH118" s="410"/>
    </row>
    <row r="119" spans="1:60" ht="21.75" hidden="1" customHeight="1" x14ac:dyDescent="0.2">
      <c r="A119" s="227" t="s">
        <v>521</v>
      </c>
      <c r="B119" s="221"/>
      <c r="C119" s="190" t="s">
        <v>23</v>
      </c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2"/>
      <c r="AC119" s="206" t="s">
        <v>30</v>
      </c>
      <c r="AD119" s="207"/>
      <c r="AE119" s="403"/>
      <c r="AF119" s="400"/>
      <c r="AG119" s="400"/>
      <c r="AH119" s="401"/>
      <c r="AI119" s="403"/>
      <c r="AJ119" s="400"/>
      <c r="AK119" s="400"/>
      <c r="AL119" s="401"/>
      <c r="AM119" s="403"/>
      <c r="AN119" s="400"/>
      <c r="AO119" s="400"/>
      <c r="AP119" s="401"/>
      <c r="AQ119" s="403"/>
      <c r="AR119" s="400"/>
      <c r="AS119" s="400"/>
      <c r="AT119" s="401"/>
      <c r="AU119" s="403"/>
      <c r="AV119" s="400"/>
      <c r="AW119" s="400"/>
      <c r="AX119" s="401"/>
      <c r="AY119" s="403"/>
      <c r="AZ119" s="400"/>
      <c r="BA119" s="400"/>
      <c r="BB119" s="401"/>
      <c r="BC119" s="403"/>
      <c r="BD119" s="400"/>
      <c r="BE119" s="400"/>
      <c r="BF119" s="401"/>
      <c r="BG119" s="409" t="str">
        <f t="shared" si="1"/>
        <v>n.é.</v>
      </c>
      <c r="BH119" s="410"/>
    </row>
    <row r="120" spans="1:60" ht="20.100000000000001" customHeight="1" x14ac:dyDescent="0.2">
      <c r="A120" s="226" t="s">
        <v>522</v>
      </c>
      <c r="B120" s="222"/>
      <c r="C120" s="196" t="s">
        <v>782</v>
      </c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8"/>
      <c r="AC120" s="204" t="s">
        <v>31</v>
      </c>
      <c r="AD120" s="205"/>
      <c r="AE120" s="193">
        <f>SUM(AE117:AH119)</f>
        <v>0</v>
      </c>
      <c r="AF120" s="194"/>
      <c r="AG120" s="194"/>
      <c r="AH120" s="195"/>
      <c r="AI120" s="193">
        <f>SUM(AI117:AL119)</f>
        <v>105000</v>
      </c>
      <c r="AJ120" s="194"/>
      <c r="AK120" s="194"/>
      <c r="AL120" s="195"/>
      <c r="AM120" s="193">
        <f>SUM(AM117:AP119)</f>
        <v>0</v>
      </c>
      <c r="AN120" s="194"/>
      <c r="AO120" s="194"/>
      <c r="AP120" s="195"/>
      <c r="AQ120" s="193">
        <f>SUM(AQ117:AT119)</f>
        <v>0</v>
      </c>
      <c r="AR120" s="194"/>
      <c r="AS120" s="194"/>
      <c r="AT120" s="195"/>
      <c r="AU120" s="193">
        <f>SUM(AU117:AX119)</f>
        <v>0</v>
      </c>
      <c r="AV120" s="194"/>
      <c r="AW120" s="194"/>
      <c r="AX120" s="195"/>
      <c r="AY120" s="193">
        <f>SUM(AY117:BB119)</f>
        <v>0</v>
      </c>
      <c r="AZ120" s="194"/>
      <c r="BA120" s="194"/>
      <c r="BB120" s="195"/>
      <c r="BC120" s="193">
        <f>SUM(BC117:BF119)</f>
        <v>0</v>
      </c>
      <c r="BD120" s="194"/>
      <c r="BE120" s="194"/>
      <c r="BF120" s="195"/>
      <c r="BG120" s="181">
        <f t="shared" si="1"/>
        <v>0</v>
      </c>
      <c r="BH120" s="182"/>
    </row>
    <row r="121" spans="1:60" ht="20.100000000000001" customHeight="1" x14ac:dyDescent="0.2">
      <c r="A121" s="226" t="s">
        <v>523</v>
      </c>
      <c r="B121" s="222"/>
      <c r="C121" s="228" t="s">
        <v>783</v>
      </c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30"/>
      <c r="AC121" s="204" t="s">
        <v>32</v>
      </c>
      <c r="AD121" s="205"/>
      <c r="AE121" s="193">
        <f>AE116+AE120</f>
        <v>34591063</v>
      </c>
      <c r="AF121" s="194"/>
      <c r="AG121" s="194"/>
      <c r="AH121" s="195"/>
      <c r="AI121" s="193">
        <f>AI116+AI120</f>
        <v>34123547</v>
      </c>
      <c r="AJ121" s="194"/>
      <c r="AK121" s="194"/>
      <c r="AL121" s="195"/>
      <c r="AM121" s="193">
        <f>AM116+AM120</f>
        <v>0</v>
      </c>
      <c r="AN121" s="194"/>
      <c r="AO121" s="194"/>
      <c r="AP121" s="195"/>
      <c r="AQ121" s="193">
        <f>AQ116+AQ120</f>
        <v>0</v>
      </c>
      <c r="AR121" s="194"/>
      <c r="AS121" s="194"/>
      <c r="AT121" s="195"/>
      <c r="AU121" s="193">
        <f>AU116+AU120</f>
        <v>0</v>
      </c>
      <c r="AV121" s="194"/>
      <c r="AW121" s="194"/>
      <c r="AX121" s="195"/>
      <c r="AY121" s="193">
        <f>AY116+AY120</f>
        <v>0</v>
      </c>
      <c r="AZ121" s="194"/>
      <c r="BA121" s="194"/>
      <c r="BB121" s="195"/>
      <c r="BC121" s="193">
        <f>BC116+BC120</f>
        <v>0</v>
      </c>
      <c r="BD121" s="194"/>
      <c r="BE121" s="194"/>
      <c r="BF121" s="195"/>
      <c r="BG121" s="181">
        <f t="shared" si="1"/>
        <v>0</v>
      </c>
      <c r="BH121" s="182"/>
    </row>
    <row r="122" spans="1:60" s="2" customFormat="1" ht="20.100000000000001" customHeight="1" x14ac:dyDescent="0.2">
      <c r="A122" s="226" t="s">
        <v>524</v>
      </c>
      <c r="B122" s="222"/>
      <c r="C122" s="196" t="s">
        <v>24</v>
      </c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8"/>
      <c r="AC122" s="204" t="s">
        <v>52</v>
      </c>
      <c r="AD122" s="205"/>
      <c r="AE122" s="193">
        <v>4527218</v>
      </c>
      <c r="AF122" s="194"/>
      <c r="AG122" s="194"/>
      <c r="AH122" s="195"/>
      <c r="AI122" s="193">
        <v>4527218</v>
      </c>
      <c r="AJ122" s="194"/>
      <c r="AK122" s="194"/>
      <c r="AL122" s="195"/>
      <c r="AM122" s="193">
        <v>0</v>
      </c>
      <c r="AN122" s="194"/>
      <c r="AO122" s="194"/>
      <c r="AP122" s="195"/>
      <c r="AQ122" s="193">
        <v>0</v>
      </c>
      <c r="AR122" s="194"/>
      <c r="AS122" s="194"/>
      <c r="AT122" s="195"/>
      <c r="AU122" s="193">
        <v>0</v>
      </c>
      <c r="AV122" s="194"/>
      <c r="AW122" s="194"/>
      <c r="AX122" s="195"/>
      <c r="AY122" s="193">
        <v>0</v>
      </c>
      <c r="AZ122" s="194"/>
      <c r="BA122" s="194"/>
      <c r="BB122" s="195"/>
      <c r="BC122" s="193">
        <v>0</v>
      </c>
      <c r="BD122" s="194"/>
      <c r="BE122" s="194"/>
      <c r="BF122" s="195"/>
      <c r="BG122" s="181">
        <f t="shared" si="1"/>
        <v>0</v>
      </c>
      <c r="BH122" s="182"/>
    </row>
    <row r="123" spans="1:60" ht="18.75" customHeight="1" x14ac:dyDescent="0.2">
      <c r="A123" s="227" t="s">
        <v>525</v>
      </c>
      <c r="B123" s="221"/>
      <c r="C123" s="175" t="s">
        <v>63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7"/>
      <c r="AC123" s="206" t="s">
        <v>82</v>
      </c>
      <c r="AD123" s="207"/>
      <c r="AE123" s="399">
        <v>80000</v>
      </c>
      <c r="AF123" s="400"/>
      <c r="AG123" s="400"/>
      <c r="AH123" s="401"/>
      <c r="AI123" s="399">
        <v>80000</v>
      </c>
      <c r="AJ123" s="400"/>
      <c r="AK123" s="400"/>
      <c r="AL123" s="401"/>
      <c r="AM123" s="399"/>
      <c r="AN123" s="400"/>
      <c r="AO123" s="400"/>
      <c r="AP123" s="401"/>
      <c r="AQ123" s="399"/>
      <c r="AR123" s="400"/>
      <c r="AS123" s="400"/>
      <c r="AT123" s="401"/>
      <c r="AU123" s="399"/>
      <c r="AV123" s="400"/>
      <c r="AW123" s="400"/>
      <c r="AX123" s="401"/>
      <c r="AY123" s="399"/>
      <c r="AZ123" s="400"/>
      <c r="BA123" s="400"/>
      <c r="BB123" s="401"/>
      <c r="BC123" s="399"/>
      <c r="BD123" s="400"/>
      <c r="BE123" s="400"/>
      <c r="BF123" s="401"/>
      <c r="BG123" s="409">
        <f t="shared" si="1"/>
        <v>0</v>
      </c>
      <c r="BH123" s="410"/>
    </row>
    <row r="124" spans="1:60" ht="20.25" customHeight="1" x14ac:dyDescent="0.2">
      <c r="A124" s="227" t="s">
        <v>526</v>
      </c>
      <c r="B124" s="221"/>
      <c r="C124" s="175" t="s">
        <v>64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7"/>
      <c r="AC124" s="206" t="s">
        <v>83</v>
      </c>
      <c r="AD124" s="207"/>
      <c r="AE124" s="399">
        <v>400000</v>
      </c>
      <c r="AF124" s="400"/>
      <c r="AG124" s="400"/>
      <c r="AH124" s="401"/>
      <c r="AI124" s="417">
        <f>600000+24000</f>
        <v>624000</v>
      </c>
      <c r="AJ124" s="436"/>
      <c r="AK124" s="436"/>
      <c r="AL124" s="437"/>
      <c r="AM124" s="399"/>
      <c r="AN124" s="400"/>
      <c r="AO124" s="400"/>
      <c r="AP124" s="401"/>
      <c r="AQ124" s="399"/>
      <c r="AR124" s="400"/>
      <c r="AS124" s="400"/>
      <c r="AT124" s="401"/>
      <c r="AU124" s="399"/>
      <c r="AV124" s="400"/>
      <c r="AW124" s="400"/>
      <c r="AX124" s="401"/>
      <c r="AY124" s="399"/>
      <c r="AZ124" s="400"/>
      <c r="BA124" s="400"/>
      <c r="BB124" s="401"/>
      <c r="BC124" s="399"/>
      <c r="BD124" s="400"/>
      <c r="BE124" s="400"/>
      <c r="BF124" s="401"/>
      <c r="BG124" s="409">
        <f t="shared" si="1"/>
        <v>0</v>
      </c>
      <c r="BH124" s="410"/>
    </row>
    <row r="125" spans="1:60" ht="15.75" hidden="1" customHeight="1" x14ac:dyDescent="0.2">
      <c r="A125" s="227" t="s">
        <v>527</v>
      </c>
      <c r="B125" s="221"/>
      <c r="C125" s="175" t="s">
        <v>65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7"/>
      <c r="AC125" s="206" t="s">
        <v>84</v>
      </c>
      <c r="AD125" s="207"/>
      <c r="AE125" s="399"/>
      <c r="AF125" s="400"/>
      <c r="AG125" s="400"/>
      <c r="AH125" s="401"/>
      <c r="AI125" s="399"/>
      <c r="AJ125" s="400"/>
      <c r="AK125" s="400"/>
      <c r="AL125" s="401"/>
      <c r="AM125" s="399"/>
      <c r="AN125" s="400"/>
      <c r="AO125" s="400"/>
      <c r="AP125" s="401"/>
      <c r="AQ125" s="399"/>
      <c r="AR125" s="400"/>
      <c r="AS125" s="400"/>
      <c r="AT125" s="401"/>
      <c r="AU125" s="399"/>
      <c r="AV125" s="400"/>
      <c r="AW125" s="400"/>
      <c r="AX125" s="401"/>
      <c r="AY125" s="399"/>
      <c r="AZ125" s="400"/>
      <c r="BA125" s="400"/>
      <c r="BB125" s="401"/>
      <c r="BC125" s="399"/>
      <c r="BD125" s="400"/>
      <c r="BE125" s="400"/>
      <c r="BF125" s="401"/>
      <c r="BG125" s="409" t="str">
        <f t="shared" si="1"/>
        <v>n.é.</v>
      </c>
      <c r="BH125" s="410"/>
    </row>
    <row r="126" spans="1:60" ht="20.100000000000001" customHeight="1" x14ac:dyDescent="0.2">
      <c r="A126" s="226" t="s">
        <v>528</v>
      </c>
      <c r="B126" s="222"/>
      <c r="C126" s="196" t="s">
        <v>784</v>
      </c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8"/>
      <c r="AC126" s="204" t="s">
        <v>92</v>
      </c>
      <c r="AD126" s="205"/>
      <c r="AE126" s="193">
        <f>SUM(AE123:AH125)</f>
        <v>480000</v>
      </c>
      <c r="AF126" s="194"/>
      <c r="AG126" s="194"/>
      <c r="AH126" s="195"/>
      <c r="AI126" s="193">
        <f>SUM(AI123:AL125)</f>
        <v>704000</v>
      </c>
      <c r="AJ126" s="194"/>
      <c r="AK126" s="194"/>
      <c r="AL126" s="195"/>
      <c r="AM126" s="193">
        <f>SUM(AM123:AP125)</f>
        <v>0</v>
      </c>
      <c r="AN126" s="194"/>
      <c r="AO126" s="194"/>
      <c r="AP126" s="195"/>
      <c r="AQ126" s="193">
        <f>SUM(AQ123:AT125)</f>
        <v>0</v>
      </c>
      <c r="AR126" s="194"/>
      <c r="AS126" s="194"/>
      <c r="AT126" s="195"/>
      <c r="AU126" s="193">
        <f>SUM(AU123:AX125)</f>
        <v>0</v>
      </c>
      <c r="AV126" s="194"/>
      <c r="AW126" s="194"/>
      <c r="AX126" s="195"/>
      <c r="AY126" s="193">
        <f>SUM(AY123:BB125)</f>
        <v>0</v>
      </c>
      <c r="AZ126" s="194"/>
      <c r="BA126" s="194"/>
      <c r="BB126" s="195"/>
      <c r="BC126" s="193">
        <f>SUM(BC123:BF125)</f>
        <v>0</v>
      </c>
      <c r="BD126" s="194"/>
      <c r="BE126" s="194"/>
      <c r="BF126" s="195"/>
      <c r="BG126" s="181">
        <f t="shared" si="1"/>
        <v>0</v>
      </c>
      <c r="BH126" s="182"/>
    </row>
    <row r="127" spans="1:60" ht="19.5" customHeight="1" x14ac:dyDescent="0.2">
      <c r="A127" s="227" t="s">
        <v>529</v>
      </c>
      <c r="B127" s="221"/>
      <c r="C127" s="175" t="s">
        <v>66</v>
      </c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7"/>
      <c r="AC127" s="206" t="s">
        <v>85</v>
      </c>
      <c r="AD127" s="207"/>
      <c r="AE127" s="399"/>
      <c r="AF127" s="400"/>
      <c r="AG127" s="400"/>
      <c r="AH127" s="401"/>
      <c r="AI127" s="399">
        <v>16000</v>
      </c>
      <c r="AJ127" s="400"/>
      <c r="AK127" s="400"/>
      <c r="AL127" s="401"/>
      <c r="AM127" s="399"/>
      <c r="AN127" s="400"/>
      <c r="AO127" s="400"/>
      <c r="AP127" s="401"/>
      <c r="AQ127" s="399"/>
      <c r="AR127" s="400"/>
      <c r="AS127" s="400"/>
      <c r="AT127" s="401"/>
      <c r="AU127" s="399"/>
      <c r="AV127" s="400"/>
      <c r="AW127" s="400"/>
      <c r="AX127" s="401"/>
      <c r="AY127" s="399"/>
      <c r="AZ127" s="400"/>
      <c r="BA127" s="400"/>
      <c r="BB127" s="401"/>
      <c r="BC127" s="399"/>
      <c r="BD127" s="400"/>
      <c r="BE127" s="400"/>
      <c r="BF127" s="401"/>
      <c r="BG127" s="409">
        <f t="shared" si="1"/>
        <v>0</v>
      </c>
      <c r="BH127" s="410"/>
    </row>
    <row r="128" spans="1:60" ht="18" hidden="1" customHeight="1" x14ac:dyDescent="0.2">
      <c r="A128" s="227" t="s">
        <v>530</v>
      </c>
      <c r="B128" s="221"/>
      <c r="C128" s="175" t="s">
        <v>67</v>
      </c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7"/>
      <c r="AC128" s="206" t="s">
        <v>86</v>
      </c>
      <c r="AD128" s="207"/>
      <c r="AE128" s="399"/>
      <c r="AF128" s="400"/>
      <c r="AG128" s="400"/>
      <c r="AH128" s="401"/>
      <c r="AI128" s="399"/>
      <c r="AJ128" s="400"/>
      <c r="AK128" s="400"/>
      <c r="AL128" s="401"/>
      <c r="AM128" s="399"/>
      <c r="AN128" s="400"/>
      <c r="AO128" s="400"/>
      <c r="AP128" s="401"/>
      <c r="AQ128" s="399"/>
      <c r="AR128" s="400"/>
      <c r="AS128" s="400"/>
      <c r="AT128" s="401"/>
      <c r="AU128" s="399"/>
      <c r="AV128" s="400"/>
      <c r="AW128" s="400"/>
      <c r="AX128" s="401"/>
      <c r="AY128" s="399"/>
      <c r="AZ128" s="400"/>
      <c r="BA128" s="400"/>
      <c r="BB128" s="401"/>
      <c r="BC128" s="399"/>
      <c r="BD128" s="400"/>
      <c r="BE128" s="400"/>
      <c r="BF128" s="401"/>
      <c r="BG128" s="409" t="str">
        <f t="shared" si="1"/>
        <v>n.é.</v>
      </c>
      <c r="BH128" s="410"/>
    </row>
    <row r="129" spans="1:60" ht="20.100000000000001" customHeight="1" x14ac:dyDescent="0.2">
      <c r="A129" s="226" t="s">
        <v>531</v>
      </c>
      <c r="B129" s="222"/>
      <c r="C129" s="196" t="s">
        <v>785</v>
      </c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8"/>
      <c r="AC129" s="204" t="s">
        <v>93</v>
      </c>
      <c r="AD129" s="205"/>
      <c r="AE129" s="193">
        <f>SUM(AE127:AH128)</f>
        <v>0</v>
      </c>
      <c r="AF129" s="194"/>
      <c r="AG129" s="194"/>
      <c r="AH129" s="195"/>
      <c r="AI129" s="193">
        <f>SUM(AI127:AL128)</f>
        <v>16000</v>
      </c>
      <c r="AJ129" s="194"/>
      <c r="AK129" s="194"/>
      <c r="AL129" s="195"/>
      <c r="AM129" s="193">
        <f>SUM(AM127:AP128)</f>
        <v>0</v>
      </c>
      <c r="AN129" s="194"/>
      <c r="AO129" s="194"/>
      <c r="AP129" s="195"/>
      <c r="AQ129" s="193">
        <f>SUM(AQ127:AT128)</f>
        <v>0</v>
      </c>
      <c r="AR129" s="194"/>
      <c r="AS129" s="194"/>
      <c r="AT129" s="195"/>
      <c r="AU129" s="193">
        <f>SUM(AU127:AX128)</f>
        <v>0</v>
      </c>
      <c r="AV129" s="194"/>
      <c r="AW129" s="194"/>
      <c r="AX129" s="195"/>
      <c r="AY129" s="193">
        <f>SUM(AY127:BB128)</f>
        <v>0</v>
      </c>
      <c r="AZ129" s="194"/>
      <c r="BA129" s="194"/>
      <c r="BB129" s="195"/>
      <c r="BC129" s="193">
        <f>SUM(BC127:BF128)</f>
        <v>0</v>
      </c>
      <c r="BD129" s="194"/>
      <c r="BE129" s="194"/>
      <c r="BF129" s="195"/>
      <c r="BG129" s="181">
        <f t="shared" si="1"/>
        <v>0</v>
      </c>
      <c r="BH129" s="182"/>
    </row>
    <row r="130" spans="1:60" ht="20.100000000000001" customHeight="1" x14ac:dyDescent="0.2">
      <c r="A130" s="227" t="s">
        <v>532</v>
      </c>
      <c r="B130" s="221"/>
      <c r="C130" s="175" t="s">
        <v>68</v>
      </c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7"/>
      <c r="AC130" s="206" t="s">
        <v>87</v>
      </c>
      <c r="AD130" s="207"/>
      <c r="AE130" s="399">
        <v>840000</v>
      </c>
      <c r="AF130" s="400"/>
      <c r="AG130" s="400"/>
      <c r="AH130" s="401"/>
      <c r="AI130" s="438">
        <f>840000+160000</f>
        <v>1000000</v>
      </c>
      <c r="AJ130" s="436"/>
      <c r="AK130" s="436"/>
      <c r="AL130" s="437"/>
      <c r="AM130" s="399"/>
      <c r="AN130" s="400"/>
      <c r="AO130" s="400"/>
      <c r="AP130" s="401"/>
      <c r="AQ130" s="399"/>
      <c r="AR130" s="400"/>
      <c r="AS130" s="400"/>
      <c r="AT130" s="401"/>
      <c r="AU130" s="399"/>
      <c r="AV130" s="400"/>
      <c r="AW130" s="400"/>
      <c r="AX130" s="401"/>
      <c r="AY130" s="399"/>
      <c r="AZ130" s="400"/>
      <c r="BA130" s="400"/>
      <c r="BB130" s="401"/>
      <c r="BC130" s="399"/>
      <c r="BD130" s="400"/>
      <c r="BE130" s="400"/>
      <c r="BF130" s="401"/>
      <c r="BG130" s="409">
        <f t="shared" si="1"/>
        <v>0</v>
      </c>
      <c r="BH130" s="410"/>
    </row>
    <row r="131" spans="1:60" s="6" customFormat="1" ht="21" hidden="1" customHeight="1" x14ac:dyDescent="0.2">
      <c r="A131" s="374" t="s">
        <v>472</v>
      </c>
      <c r="B131" s="375"/>
      <c r="C131" s="376" t="s">
        <v>490</v>
      </c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8"/>
      <c r="AC131" s="379" t="s">
        <v>472</v>
      </c>
      <c r="AD131" s="402"/>
      <c r="AE131" s="381">
        <v>556000</v>
      </c>
      <c r="AF131" s="382"/>
      <c r="AG131" s="382"/>
      <c r="AH131" s="383"/>
      <c r="AI131" s="381"/>
      <c r="AJ131" s="382"/>
      <c r="AK131" s="382"/>
      <c r="AL131" s="383"/>
      <c r="AM131" s="384" t="s">
        <v>599</v>
      </c>
      <c r="AN131" s="385"/>
      <c r="AO131" s="385"/>
      <c r="AP131" s="386"/>
      <c r="AQ131" s="384" t="s">
        <v>599</v>
      </c>
      <c r="AR131" s="385"/>
      <c r="AS131" s="385"/>
      <c r="AT131" s="386"/>
      <c r="AU131" s="384" t="s">
        <v>599</v>
      </c>
      <c r="AV131" s="385"/>
      <c r="AW131" s="385"/>
      <c r="AX131" s="386"/>
      <c r="AY131" s="384" t="s">
        <v>599</v>
      </c>
      <c r="AZ131" s="385"/>
      <c r="BA131" s="385"/>
      <c r="BB131" s="386"/>
      <c r="BC131" s="461"/>
      <c r="BD131" s="462"/>
      <c r="BE131" s="462"/>
      <c r="BF131" s="463"/>
      <c r="BG131" s="394" t="str">
        <f t="shared" si="1"/>
        <v>n.é.</v>
      </c>
      <c r="BH131" s="395"/>
    </row>
    <row r="132" spans="1:60" s="6" customFormat="1" ht="26.25" hidden="1" customHeight="1" x14ac:dyDescent="0.2">
      <c r="A132" s="374" t="s">
        <v>472</v>
      </c>
      <c r="B132" s="375"/>
      <c r="C132" s="376" t="s">
        <v>491</v>
      </c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8"/>
      <c r="AC132" s="379" t="s">
        <v>472</v>
      </c>
      <c r="AD132" s="402"/>
      <c r="AE132" s="381">
        <v>0</v>
      </c>
      <c r="AF132" s="382"/>
      <c r="AG132" s="382"/>
      <c r="AH132" s="383"/>
      <c r="AI132" s="381"/>
      <c r="AJ132" s="382"/>
      <c r="AK132" s="382"/>
      <c r="AL132" s="383"/>
      <c r="AM132" s="384" t="s">
        <v>599</v>
      </c>
      <c r="AN132" s="385"/>
      <c r="AO132" s="385"/>
      <c r="AP132" s="386"/>
      <c r="AQ132" s="384" t="s">
        <v>599</v>
      </c>
      <c r="AR132" s="385"/>
      <c r="AS132" s="385"/>
      <c r="AT132" s="386"/>
      <c r="AU132" s="384" t="s">
        <v>599</v>
      </c>
      <c r="AV132" s="385"/>
      <c r="AW132" s="385"/>
      <c r="AX132" s="386"/>
      <c r="AY132" s="384" t="s">
        <v>599</v>
      </c>
      <c r="AZ132" s="385"/>
      <c r="BA132" s="385"/>
      <c r="BB132" s="386"/>
      <c r="BC132" s="461"/>
      <c r="BD132" s="462"/>
      <c r="BE132" s="462"/>
      <c r="BF132" s="463"/>
      <c r="BG132" s="394" t="str">
        <f t="shared" si="1"/>
        <v>n.é.</v>
      </c>
      <c r="BH132" s="395"/>
    </row>
    <row r="133" spans="1:60" s="6" customFormat="1" ht="12" hidden="1" customHeight="1" x14ac:dyDescent="0.2">
      <c r="A133" s="374" t="s">
        <v>472</v>
      </c>
      <c r="B133" s="375"/>
      <c r="C133" s="376" t="s">
        <v>492</v>
      </c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8"/>
      <c r="AC133" s="379" t="s">
        <v>472</v>
      </c>
      <c r="AD133" s="402"/>
      <c r="AE133" s="381">
        <v>0</v>
      </c>
      <c r="AF133" s="382"/>
      <c r="AG133" s="382"/>
      <c r="AH133" s="383"/>
      <c r="AI133" s="381"/>
      <c r="AJ133" s="382"/>
      <c r="AK133" s="382"/>
      <c r="AL133" s="383"/>
      <c r="AM133" s="384" t="s">
        <v>599</v>
      </c>
      <c r="AN133" s="385"/>
      <c r="AO133" s="385"/>
      <c r="AP133" s="386"/>
      <c r="AQ133" s="384" t="s">
        <v>599</v>
      </c>
      <c r="AR133" s="385"/>
      <c r="AS133" s="385"/>
      <c r="AT133" s="386"/>
      <c r="AU133" s="384" t="s">
        <v>599</v>
      </c>
      <c r="AV133" s="385"/>
      <c r="AW133" s="385"/>
      <c r="AX133" s="386"/>
      <c r="AY133" s="384" t="s">
        <v>599</v>
      </c>
      <c r="AZ133" s="385"/>
      <c r="BA133" s="385"/>
      <c r="BB133" s="386"/>
      <c r="BC133" s="461"/>
      <c r="BD133" s="462"/>
      <c r="BE133" s="462"/>
      <c r="BF133" s="463"/>
      <c r="BG133" s="394" t="str">
        <f t="shared" si="1"/>
        <v>n.é.</v>
      </c>
      <c r="BH133" s="395"/>
    </row>
    <row r="134" spans="1:60" ht="20.100000000000001" hidden="1" customHeight="1" x14ac:dyDescent="0.2">
      <c r="A134" s="227" t="s">
        <v>646</v>
      </c>
      <c r="B134" s="221"/>
      <c r="C134" s="175" t="s">
        <v>69</v>
      </c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7"/>
      <c r="AC134" s="206" t="s">
        <v>88</v>
      </c>
      <c r="AD134" s="207"/>
      <c r="AE134" s="399">
        <v>0</v>
      </c>
      <c r="AF134" s="400"/>
      <c r="AG134" s="400"/>
      <c r="AH134" s="401"/>
      <c r="AI134" s="399"/>
      <c r="AJ134" s="400"/>
      <c r="AK134" s="400"/>
      <c r="AL134" s="401"/>
      <c r="AM134" s="399"/>
      <c r="AN134" s="400"/>
      <c r="AO134" s="400"/>
      <c r="AP134" s="401"/>
      <c r="AQ134" s="399"/>
      <c r="AR134" s="400"/>
      <c r="AS134" s="400"/>
      <c r="AT134" s="401"/>
      <c r="AU134" s="399"/>
      <c r="AV134" s="400"/>
      <c r="AW134" s="400"/>
      <c r="AX134" s="401"/>
      <c r="AY134" s="399"/>
      <c r="AZ134" s="400"/>
      <c r="BA134" s="400"/>
      <c r="BB134" s="401"/>
      <c r="BC134" s="399"/>
      <c r="BD134" s="400"/>
      <c r="BE134" s="400"/>
      <c r="BF134" s="401"/>
      <c r="BG134" s="409" t="str">
        <f t="shared" si="1"/>
        <v>n.é.</v>
      </c>
      <c r="BH134" s="410"/>
    </row>
    <row r="135" spans="1:60" ht="20.100000000000001" hidden="1" customHeight="1" x14ac:dyDescent="0.2">
      <c r="A135" s="227" t="s">
        <v>647</v>
      </c>
      <c r="B135" s="221"/>
      <c r="C135" s="175" t="s">
        <v>70</v>
      </c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7"/>
      <c r="AC135" s="206" t="s">
        <v>89</v>
      </c>
      <c r="AD135" s="207"/>
      <c r="AE135" s="399"/>
      <c r="AF135" s="400"/>
      <c r="AG135" s="400"/>
      <c r="AH135" s="401"/>
      <c r="AI135" s="399"/>
      <c r="AJ135" s="400"/>
      <c r="AK135" s="400"/>
      <c r="AL135" s="401"/>
      <c r="AM135" s="399"/>
      <c r="AN135" s="400"/>
      <c r="AO135" s="400"/>
      <c r="AP135" s="401"/>
      <c r="AQ135" s="399"/>
      <c r="AR135" s="400"/>
      <c r="AS135" s="400"/>
      <c r="AT135" s="401"/>
      <c r="AU135" s="399"/>
      <c r="AV135" s="400"/>
      <c r="AW135" s="400"/>
      <c r="AX135" s="401"/>
      <c r="AY135" s="399"/>
      <c r="AZ135" s="400"/>
      <c r="BA135" s="400"/>
      <c r="BB135" s="401"/>
      <c r="BC135" s="399"/>
      <c r="BD135" s="400"/>
      <c r="BE135" s="400"/>
      <c r="BF135" s="401"/>
      <c r="BG135" s="409" t="str">
        <f t="shared" si="1"/>
        <v>n.é.</v>
      </c>
      <c r="BH135" s="410"/>
    </row>
    <row r="136" spans="1:60" ht="20.100000000000001" hidden="1" customHeight="1" x14ac:dyDescent="0.2">
      <c r="A136" s="227" t="s">
        <v>648</v>
      </c>
      <c r="B136" s="221"/>
      <c r="C136" s="175" t="s">
        <v>71</v>
      </c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7"/>
      <c r="AC136" s="206" t="s">
        <v>90</v>
      </c>
      <c r="AD136" s="207"/>
      <c r="AE136" s="399">
        <v>0</v>
      </c>
      <c r="AF136" s="400"/>
      <c r="AG136" s="400"/>
      <c r="AH136" s="401"/>
      <c r="AI136" s="399"/>
      <c r="AJ136" s="400"/>
      <c r="AK136" s="400"/>
      <c r="AL136" s="401"/>
      <c r="AM136" s="399"/>
      <c r="AN136" s="400"/>
      <c r="AO136" s="400"/>
      <c r="AP136" s="401"/>
      <c r="AQ136" s="399"/>
      <c r="AR136" s="400"/>
      <c r="AS136" s="400"/>
      <c r="AT136" s="401"/>
      <c r="AU136" s="399"/>
      <c r="AV136" s="400"/>
      <c r="AW136" s="400"/>
      <c r="AX136" s="401"/>
      <c r="AY136" s="399"/>
      <c r="AZ136" s="400"/>
      <c r="BA136" s="400"/>
      <c r="BB136" s="401"/>
      <c r="BC136" s="399"/>
      <c r="BD136" s="400"/>
      <c r="BE136" s="400"/>
      <c r="BF136" s="401"/>
      <c r="BG136" s="409" t="str">
        <f t="shared" si="1"/>
        <v>n.é.</v>
      </c>
      <c r="BH136" s="410"/>
    </row>
    <row r="137" spans="1:60" ht="20.100000000000001" hidden="1" customHeight="1" x14ac:dyDescent="0.2">
      <c r="A137" s="227" t="s">
        <v>649</v>
      </c>
      <c r="B137" s="221"/>
      <c r="C137" s="223" t="s">
        <v>72</v>
      </c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5"/>
      <c r="AC137" s="206" t="s">
        <v>91</v>
      </c>
      <c r="AD137" s="207"/>
      <c r="AE137" s="399"/>
      <c r="AF137" s="400"/>
      <c r="AG137" s="400"/>
      <c r="AH137" s="401"/>
      <c r="AI137" s="399"/>
      <c r="AJ137" s="400"/>
      <c r="AK137" s="400"/>
      <c r="AL137" s="401"/>
      <c r="AM137" s="399"/>
      <c r="AN137" s="400"/>
      <c r="AO137" s="400"/>
      <c r="AP137" s="401"/>
      <c r="AQ137" s="399"/>
      <c r="AR137" s="400"/>
      <c r="AS137" s="400"/>
      <c r="AT137" s="401"/>
      <c r="AU137" s="399"/>
      <c r="AV137" s="400"/>
      <c r="AW137" s="400"/>
      <c r="AX137" s="401"/>
      <c r="AY137" s="399"/>
      <c r="AZ137" s="400"/>
      <c r="BA137" s="400"/>
      <c r="BB137" s="401"/>
      <c r="BC137" s="399"/>
      <c r="BD137" s="400"/>
      <c r="BE137" s="400"/>
      <c r="BF137" s="401"/>
      <c r="BG137" s="409" t="str">
        <f t="shared" si="1"/>
        <v>n.é.</v>
      </c>
      <c r="BH137" s="410"/>
    </row>
    <row r="138" spans="1:60" ht="17.25" customHeight="1" x14ac:dyDescent="0.2">
      <c r="A138" s="227" t="s">
        <v>650</v>
      </c>
      <c r="B138" s="221"/>
      <c r="C138" s="190" t="s">
        <v>73</v>
      </c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2"/>
      <c r="AC138" s="206" t="s">
        <v>94</v>
      </c>
      <c r="AD138" s="207"/>
      <c r="AE138" s="399">
        <v>300000</v>
      </c>
      <c r="AF138" s="400"/>
      <c r="AG138" s="400"/>
      <c r="AH138" s="401"/>
      <c r="AI138" s="438">
        <f>284000+16000</f>
        <v>300000</v>
      </c>
      <c r="AJ138" s="436"/>
      <c r="AK138" s="436"/>
      <c r="AL138" s="437"/>
      <c r="AM138" s="399"/>
      <c r="AN138" s="400"/>
      <c r="AO138" s="400"/>
      <c r="AP138" s="401"/>
      <c r="AQ138" s="399"/>
      <c r="AR138" s="400"/>
      <c r="AS138" s="400"/>
      <c r="AT138" s="401"/>
      <c r="AU138" s="399"/>
      <c r="AV138" s="400"/>
      <c r="AW138" s="400"/>
      <c r="AX138" s="401"/>
      <c r="AY138" s="399"/>
      <c r="AZ138" s="400"/>
      <c r="BA138" s="400"/>
      <c r="BB138" s="401"/>
      <c r="BC138" s="399"/>
      <c r="BD138" s="400"/>
      <c r="BE138" s="400"/>
      <c r="BF138" s="401"/>
      <c r="BG138" s="409">
        <f t="shared" si="1"/>
        <v>0</v>
      </c>
      <c r="BH138" s="410"/>
    </row>
    <row r="139" spans="1:60" ht="17.25" customHeight="1" x14ac:dyDescent="0.2">
      <c r="A139" s="227" t="s">
        <v>651</v>
      </c>
      <c r="B139" s="221"/>
      <c r="C139" s="175" t="s">
        <v>74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7"/>
      <c r="AC139" s="206" t="s">
        <v>95</v>
      </c>
      <c r="AD139" s="207"/>
      <c r="AE139" s="399">
        <v>350000</v>
      </c>
      <c r="AF139" s="400"/>
      <c r="AG139" s="400"/>
      <c r="AH139" s="401"/>
      <c r="AI139" s="438">
        <f>350000+150000</f>
        <v>500000</v>
      </c>
      <c r="AJ139" s="436"/>
      <c r="AK139" s="436"/>
      <c r="AL139" s="437"/>
      <c r="AM139" s="399"/>
      <c r="AN139" s="400"/>
      <c r="AO139" s="400"/>
      <c r="AP139" s="401"/>
      <c r="AQ139" s="399"/>
      <c r="AR139" s="400"/>
      <c r="AS139" s="400"/>
      <c r="AT139" s="401"/>
      <c r="AU139" s="399"/>
      <c r="AV139" s="400"/>
      <c r="AW139" s="400"/>
      <c r="AX139" s="401"/>
      <c r="AY139" s="399"/>
      <c r="AZ139" s="400"/>
      <c r="BA139" s="400"/>
      <c r="BB139" s="401"/>
      <c r="BC139" s="399"/>
      <c r="BD139" s="400"/>
      <c r="BE139" s="400"/>
      <c r="BF139" s="401"/>
      <c r="BG139" s="409">
        <f t="shared" si="1"/>
        <v>0</v>
      </c>
      <c r="BH139" s="410"/>
    </row>
    <row r="140" spans="1:60" ht="18" customHeight="1" x14ac:dyDescent="0.2">
      <c r="A140" s="226" t="s">
        <v>652</v>
      </c>
      <c r="B140" s="222"/>
      <c r="C140" s="196" t="s">
        <v>786</v>
      </c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8"/>
      <c r="AC140" s="204" t="s">
        <v>96</v>
      </c>
      <c r="AD140" s="205"/>
      <c r="AE140" s="193">
        <f>SUM(AE130:AH139)-SUM(AE131:AH133)</f>
        <v>1490000</v>
      </c>
      <c r="AF140" s="194"/>
      <c r="AG140" s="194"/>
      <c r="AH140" s="195"/>
      <c r="AI140" s="193">
        <f>SUM(AI130:AL139)-SUM(AI131:AL133)</f>
        <v>1800000</v>
      </c>
      <c r="AJ140" s="194"/>
      <c r="AK140" s="194"/>
      <c r="AL140" s="195"/>
      <c r="AM140" s="193">
        <f>SUM(AM130:AP139)-SUM(AM131:AP133)</f>
        <v>0</v>
      </c>
      <c r="AN140" s="194"/>
      <c r="AO140" s="194"/>
      <c r="AP140" s="195"/>
      <c r="AQ140" s="193">
        <f>SUM(AQ130:AT139)-SUM(AQ131:AT133)</f>
        <v>0</v>
      </c>
      <c r="AR140" s="194"/>
      <c r="AS140" s="194"/>
      <c r="AT140" s="195"/>
      <c r="AU140" s="193">
        <f>SUM(AU130:AX139)-SUM(AU131:AX133)</f>
        <v>0</v>
      </c>
      <c r="AV140" s="194"/>
      <c r="AW140" s="194"/>
      <c r="AX140" s="195"/>
      <c r="AY140" s="193">
        <f>SUM(AY130:BB139)-SUM(AY131:BB133)</f>
        <v>0</v>
      </c>
      <c r="AZ140" s="194"/>
      <c r="BA140" s="194"/>
      <c r="BB140" s="195"/>
      <c r="BC140" s="193">
        <f>SUM(BC130:BF139)-SUM(BC131:BF133)</f>
        <v>0</v>
      </c>
      <c r="BD140" s="194"/>
      <c r="BE140" s="194"/>
      <c r="BF140" s="195"/>
      <c r="BG140" s="181">
        <f t="shared" si="1"/>
        <v>0</v>
      </c>
      <c r="BH140" s="182"/>
    </row>
    <row r="141" spans="1:60" ht="21.75" hidden="1" customHeight="1" x14ac:dyDescent="0.2">
      <c r="A141" s="227" t="s">
        <v>653</v>
      </c>
      <c r="B141" s="221"/>
      <c r="C141" s="175" t="s">
        <v>75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7"/>
      <c r="AC141" s="206" t="s">
        <v>97</v>
      </c>
      <c r="AD141" s="207"/>
      <c r="AE141" s="399"/>
      <c r="AF141" s="400"/>
      <c r="AG141" s="400"/>
      <c r="AH141" s="401"/>
      <c r="AI141" s="399"/>
      <c r="AJ141" s="400"/>
      <c r="AK141" s="400"/>
      <c r="AL141" s="401"/>
      <c r="AM141" s="399"/>
      <c r="AN141" s="400"/>
      <c r="AO141" s="400"/>
      <c r="AP141" s="401"/>
      <c r="AQ141" s="399"/>
      <c r="AR141" s="400"/>
      <c r="AS141" s="400"/>
      <c r="AT141" s="401"/>
      <c r="AU141" s="399"/>
      <c r="AV141" s="400"/>
      <c r="AW141" s="400"/>
      <c r="AX141" s="401"/>
      <c r="AY141" s="399"/>
      <c r="AZ141" s="400"/>
      <c r="BA141" s="400"/>
      <c r="BB141" s="401"/>
      <c r="BC141" s="399"/>
      <c r="BD141" s="400"/>
      <c r="BE141" s="400"/>
      <c r="BF141" s="401"/>
      <c r="BG141" s="409" t="str">
        <f t="shared" si="1"/>
        <v>n.é.</v>
      </c>
      <c r="BH141" s="410"/>
    </row>
    <row r="142" spans="1:60" ht="19.5" hidden="1" customHeight="1" x14ac:dyDescent="0.2">
      <c r="A142" s="227" t="s">
        <v>654</v>
      </c>
      <c r="B142" s="221"/>
      <c r="C142" s="175" t="s">
        <v>76</v>
      </c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7"/>
      <c r="AC142" s="206" t="s">
        <v>98</v>
      </c>
      <c r="AD142" s="207"/>
      <c r="AE142" s="399"/>
      <c r="AF142" s="400"/>
      <c r="AG142" s="400"/>
      <c r="AH142" s="401"/>
      <c r="AI142" s="399"/>
      <c r="AJ142" s="400"/>
      <c r="AK142" s="400"/>
      <c r="AL142" s="401"/>
      <c r="AM142" s="399"/>
      <c r="AN142" s="400"/>
      <c r="AO142" s="400"/>
      <c r="AP142" s="401"/>
      <c r="AQ142" s="399"/>
      <c r="AR142" s="400"/>
      <c r="AS142" s="400"/>
      <c r="AT142" s="401"/>
      <c r="AU142" s="399"/>
      <c r="AV142" s="400"/>
      <c r="AW142" s="400"/>
      <c r="AX142" s="401"/>
      <c r="AY142" s="399"/>
      <c r="AZ142" s="400"/>
      <c r="BA142" s="400"/>
      <c r="BB142" s="401"/>
      <c r="BC142" s="399"/>
      <c r="BD142" s="400"/>
      <c r="BE142" s="400"/>
      <c r="BF142" s="401"/>
      <c r="BG142" s="409" t="str">
        <f t="shared" si="1"/>
        <v>n.é.</v>
      </c>
      <c r="BH142" s="410"/>
    </row>
    <row r="143" spans="1:60" ht="20.100000000000001" customHeight="1" x14ac:dyDescent="0.2">
      <c r="A143" s="226" t="s">
        <v>655</v>
      </c>
      <c r="B143" s="222"/>
      <c r="C143" s="196" t="s">
        <v>787</v>
      </c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8"/>
      <c r="AC143" s="204" t="s">
        <v>99</v>
      </c>
      <c r="AD143" s="205"/>
      <c r="AE143" s="193">
        <f>SUM(AE141:AH142)</f>
        <v>0</v>
      </c>
      <c r="AF143" s="194"/>
      <c r="AG143" s="194"/>
      <c r="AH143" s="195"/>
      <c r="AI143" s="193">
        <f>SUM(AI141:AL142)</f>
        <v>0</v>
      </c>
      <c r="AJ143" s="194"/>
      <c r="AK143" s="194"/>
      <c r="AL143" s="195"/>
      <c r="AM143" s="193">
        <f>SUM(AM141:AP142)</f>
        <v>0</v>
      </c>
      <c r="AN143" s="194"/>
      <c r="AO143" s="194"/>
      <c r="AP143" s="195"/>
      <c r="AQ143" s="193">
        <f>SUM(AQ141:AT142)</f>
        <v>0</v>
      </c>
      <c r="AR143" s="194"/>
      <c r="AS143" s="194"/>
      <c r="AT143" s="195"/>
      <c r="AU143" s="193">
        <f>SUM(AU141:AX142)</f>
        <v>0</v>
      </c>
      <c r="AV143" s="194"/>
      <c r="AW143" s="194"/>
      <c r="AX143" s="195"/>
      <c r="AY143" s="193">
        <f>SUM(AY141:BB142)</f>
        <v>0</v>
      </c>
      <c r="AZ143" s="194"/>
      <c r="BA143" s="194"/>
      <c r="BB143" s="195"/>
      <c r="BC143" s="193">
        <f>SUM(BC141:BF142)</f>
        <v>0</v>
      </c>
      <c r="BD143" s="194"/>
      <c r="BE143" s="194"/>
      <c r="BF143" s="195"/>
      <c r="BG143" s="181" t="str">
        <f t="shared" si="1"/>
        <v>n.é.</v>
      </c>
      <c r="BH143" s="182"/>
    </row>
    <row r="144" spans="1:60" ht="14.25" customHeight="1" x14ac:dyDescent="0.2">
      <c r="A144" s="173" t="s">
        <v>656</v>
      </c>
      <c r="B144" s="221"/>
      <c r="C144" s="175" t="s">
        <v>77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7"/>
      <c r="AC144" s="206" t="s">
        <v>100</v>
      </c>
      <c r="AD144" s="207"/>
      <c r="AE144" s="399">
        <v>531900</v>
      </c>
      <c r="AF144" s="400"/>
      <c r="AG144" s="400"/>
      <c r="AH144" s="401"/>
      <c r="AI144" s="438">
        <f>531900+63000</f>
        <v>594900</v>
      </c>
      <c r="AJ144" s="436"/>
      <c r="AK144" s="436"/>
      <c r="AL144" s="437"/>
      <c r="AM144" s="399"/>
      <c r="AN144" s="400"/>
      <c r="AO144" s="400"/>
      <c r="AP144" s="401"/>
      <c r="AQ144" s="399"/>
      <c r="AR144" s="400"/>
      <c r="AS144" s="400"/>
      <c r="AT144" s="401"/>
      <c r="AU144" s="399"/>
      <c r="AV144" s="400"/>
      <c r="AW144" s="400"/>
      <c r="AX144" s="401"/>
      <c r="AY144" s="399"/>
      <c r="AZ144" s="400"/>
      <c r="BA144" s="400"/>
      <c r="BB144" s="401"/>
      <c r="BC144" s="399"/>
      <c r="BD144" s="400"/>
      <c r="BE144" s="400"/>
      <c r="BF144" s="401"/>
      <c r="BG144" s="409">
        <f t="shared" si="1"/>
        <v>0</v>
      </c>
      <c r="BH144" s="410"/>
    </row>
    <row r="145" spans="1:60" ht="16.5" hidden="1" customHeight="1" x14ac:dyDescent="0.2">
      <c r="A145" s="173" t="s">
        <v>657</v>
      </c>
      <c r="B145" s="221"/>
      <c r="C145" s="175" t="s">
        <v>78</v>
      </c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7"/>
      <c r="AC145" s="206" t="s">
        <v>101</v>
      </c>
      <c r="AD145" s="207"/>
      <c r="AE145" s="399">
        <v>0</v>
      </c>
      <c r="AF145" s="400"/>
      <c r="AG145" s="400"/>
      <c r="AH145" s="401"/>
      <c r="AI145" s="399"/>
      <c r="AJ145" s="400"/>
      <c r="AK145" s="400"/>
      <c r="AL145" s="401"/>
      <c r="AM145" s="399"/>
      <c r="AN145" s="400"/>
      <c r="AO145" s="400"/>
      <c r="AP145" s="401"/>
      <c r="AQ145" s="399"/>
      <c r="AR145" s="400"/>
      <c r="AS145" s="400"/>
      <c r="AT145" s="401"/>
      <c r="AU145" s="399"/>
      <c r="AV145" s="400"/>
      <c r="AW145" s="400"/>
      <c r="AX145" s="401"/>
      <c r="AY145" s="399"/>
      <c r="AZ145" s="400"/>
      <c r="BA145" s="400"/>
      <c r="BB145" s="401"/>
      <c r="BC145" s="399"/>
      <c r="BD145" s="400"/>
      <c r="BE145" s="400"/>
      <c r="BF145" s="401"/>
      <c r="BG145" s="409" t="str">
        <f t="shared" ref="BG145:BG208" si="2">IF(AI145&gt;0,BC145/AI145,"n.é.")</f>
        <v>n.é.</v>
      </c>
      <c r="BH145" s="410"/>
    </row>
    <row r="146" spans="1:60" ht="12" hidden="1" customHeight="1" x14ac:dyDescent="0.2">
      <c r="A146" s="173" t="s">
        <v>658</v>
      </c>
      <c r="B146" s="221"/>
      <c r="C146" s="175" t="s">
        <v>79</v>
      </c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7"/>
      <c r="AC146" s="206" t="s">
        <v>102</v>
      </c>
      <c r="AD146" s="207"/>
      <c r="AE146" s="399"/>
      <c r="AF146" s="400"/>
      <c r="AG146" s="400"/>
      <c r="AH146" s="401"/>
      <c r="AI146" s="399"/>
      <c r="AJ146" s="400"/>
      <c r="AK146" s="400"/>
      <c r="AL146" s="401"/>
      <c r="AM146" s="399"/>
      <c r="AN146" s="400"/>
      <c r="AO146" s="400"/>
      <c r="AP146" s="401"/>
      <c r="AQ146" s="399"/>
      <c r="AR146" s="400"/>
      <c r="AS146" s="400"/>
      <c r="AT146" s="401"/>
      <c r="AU146" s="399"/>
      <c r="AV146" s="400"/>
      <c r="AW146" s="400"/>
      <c r="AX146" s="401"/>
      <c r="AY146" s="399"/>
      <c r="AZ146" s="400"/>
      <c r="BA146" s="400"/>
      <c r="BB146" s="401"/>
      <c r="BC146" s="399"/>
      <c r="BD146" s="400"/>
      <c r="BE146" s="400"/>
      <c r="BF146" s="401"/>
      <c r="BG146" s="409" t="str">
        <f t="shared" si="2"/>
        <v>n.é.</v>
      </c>
      <c r="BH146" s="410"/>
    </row>
    <row r="147" spans="1:60" ht="11.25" hidden="1" customHeight="1" x14ac:dyDescent="0.2">
      <c r="A147" s="173" t="s">
        <v>659</v>
      </c>
      <c r="B147" s="221"/>
      <c r="C147" s="175" t="s">
        <v>80</v>
      </c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7"/>
      <c r="AC147" s="206" t="s">
        <v>103</v>
      </c>
      <c r="AD147" s="207"/>
      <c r="AE147" s="399"/>
      <c r="AF147" s="400"/>
      <c r="AG147" s="400"/>
      <c r="AH147" s="401"/>
      <c r="AI147" s="399"/>
      <c r="AJ147" s="400"/>
      <c r="AK147" s="400"/>
      <c r="AL147" s="401"/>
      <c r="AM147" s="399"/>
      <c r="AN147" s="400"/>
      <c r="AO147" s="400"/>
      <c r="AP147" s="401"/>
      <c r="AQ147" s="399"/>
      <c r="AR147" s="400"/>
      <c r="AS147" s="400"/>
      <c r="AT147" s="401"/>
      <c r="AU147" s="399"/>
      <c r="AV147" s="400"/>
      <c r="AW147" s="400"/>
      <c r="AX147" s="401"/>
      <c r="AY147" s="399"/>
      <c r="AZ147" s="400"/>
      <c r="BA147" s="400"/>
      <c r="BB147" s="401"/>
      <c r="BC147" s="399"/>
      <c r="BD147" s="400"/>
      <c r="BE147" s="400"/>
      <c r="BF147" s="401"/>
      <c r="BG147" s="409" t="str">
        <f t="shared" si="2"/>
        <v>n.é.</v>
      </c>
      <c r="BH147" s="410"/>
    </row>
    <row r="148" spans="1:60" ht="18.75" customHeight="1" x14ac:dyDescent="0.2">
      <c r="A148" s="173" t="s">
        <v>660</v>
      </c>
      <c r="B148" s="221"/>
      <c r="C148" s="175" t="s">
        <v>81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7"/>
      <c r="AC148" s="206" t="s">
        <v>104</v>
      </c>
      <c r="AD148" s="207"/>
      <c r="AE148" s="399">
        <v>5500</v>
      </c>
      <c r="AF148" s="400"/>
      <c r="AG148" s="400"/>
      <c r="AH148" s="401"/>
      <c r="AI148" s="399">
        <v>5500</v>
      </c>
      <c r="AJ148" s="400"/>
      <c r="AK148" s="400"/>
      <c r="AL148" s="401"/>
      <c r="AM148" s="399"/>
      <c r="AN148" s="400"/>
      <c r="AO148" s="400"/>
      <c r="AP148" s="401"/>
      <c r="AQ148" s="399"/>
      <c r="AR148" s="400"/>
      <c r="AS148" s="400"/>
      <c r="AT148" s="401"/>
      <c r="AU148" s="399"/>
      <c r="AV148" s="400"/>
      <c r="AW148" s="400"/>
      <c r="AX148" s="401"/>
      <c r="AY148" s="399"/>
      <c r="AZ148" s="400"/>
      <c r="BA148" s="400"/>
      <c r="BB148" s="401"/>
      <c r="BC148" s="399"/>
      <c r="BD148" s="400"/>
      <c r="BE148" s="400"/>
      <c r="BF148" s="401"/>
      <c r="BG148" s="409">
        <f t="shared" si="2"/>
        <v>0</v>
      </c>
      <c r="BH148" s="410"/>
    </row>
    <row r="149" spans="1:60" ht="20.100000000000001" customHeight="1" x14ac:dyDescent="0.2">
      <c r="A149" s="183" t="s">
        <v>661</v>
      </c>
      <c r="B149" s="222"/>
      <c r="C149" s="196" t="s">
        <v>788</v>
      </c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8"/>
      <c r="AC149" s="204" t="s">
        <v>105</v>
      </c>
      <c r="AD149" s="205"/>
      <c r="AE149" s="193">
        <f>SUM(AE144:AH148)</f>
        <v>537400</v>
      </c>
      <c r="AF149" s="194"/>
      <c r="AG149" s="194"/>
      <c r="AH149" s="195"/>
      <c r="AI149" s="193">
        <f>SUM(AI144:AL148)</f>
        <v>600400</v>
      </c>
      <c r="AJ149" s="194"/>
      <c r="AK149" s="194"/>
      <c r="AL149" s="195"/>
      <c r="AM149" s="193">
        <f>SUM(AM144:AP148)</f>
        <v>0</v>
      </c>
      <c r="AN149" s="194"/>
      <c r="AO149" s="194"/>
      <c r="AP149" s="195"/>
      <c r="AQ149" s="193">
        <f>SUM(AQ144:AT148)</f>
        <v>0</v>
      </c>
      <c r="AR149" s="194"/>
      <c r="AS149" s="194"/>
      <c r="AT149" s="195"/>
      <c r="AU149" s="193">
        <f>SUM(AU144:AX148)</f>
        <v>0</v>
      </c>
      <c r="AV149" s="194"/>
      <c r="AW149" s="194"/>
      <c r="AX149" s="195"/>
      <c r="AY149" s="193">
        <f>SUM(AY144:BB148)</f>
        <v>0</v>
      </c>
      <c r="AZ149" s="194"/>
      <c r="BA149" s="194"/>
      <c r="BB149" s="195"/>
      <c r="BC149" s="193">
        <f>SUM(BC144:BF148)</f>
        <v>0</v>
      </c>
      <c r="BD149" s="194"/>
      <c r="BE149" s="194"/>
      <c r="BF149" s="195"/>
      <c r="BG149" s="181">
        <f t="shared" si="2"/>
        <v>0</v>
      </c>
      <c r="BH149" s="182"/>
    </row>
    <row r="150" spans="1:60" ht="20.100000000000001" customHeight="1" x14ac:dyDescent="0.2">
      <c r="A150" s="183" t="s">
        <v>662</v>
      </c>
      <c r="B150" s="222"/>
      <c r="C150" s="196" t="s">
        <v>789</v>
      </c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8"/>
      <c r="AC150" s="204" t="s">
        <v>57</v>
      </c>
      <c r="AD150" s="205"/>
      <c r="AE150" s="193">
        <f>AE126+AE129+AE140+AE143+AE149</f>
        <v>2507400</v>
      </c>
      <c r="AF150" s="194"/>
      <c r="AG150" s="194"/>
      <c r="AH150" s="195"/>
      <c r="AI150" s="193">
        <f>AI126+AI129+AI140+AI143+AI149</f>
        <v>3120400</v>
      </c>
      <c r="AJ150" s="194"/>
      <c r="AK150" s="194"/>
      <c r="AL150" s="195"/>
      <c r="AM150" s="193">
        <f>AM126+AM129+AM140+AM143+AM149</f>
        <v>0</v>
      </c>
      <c r="AN150" s="194"/>
      <c r="AO150" s="194"/>
      <c r="AP150" s="195"/>
      <c r="AQ150" s="193">
        <f>AQ126+AQ129+AQ140+AQ143+AQ149</f>
        <v>0</v>
      </c>
      <c r="AR150" s="194"/>
      <c r="AS150" s="194"/>
      <c r="AT150" s="195"/>
      <c r="AU150" s="193">
        <f>AU126+AU129+AU140+AU143+AU149</f>
        <v>0</v>
      </c>
      <c r="AV150" s="194"/>
      <c r="AW150" s="194"/>
      <c r="AX150" s="195"/>
      <c r="AY150" s="193">
        <f>AY126+AY129+AY140+AY143+AY149</f>
        <v>0</v>
      </c>
      <c r="AZ150" s="194"/>
      <c r="BA150" s="194"/>
      <c r="BB150" s="195"/>
      <c r="BC150" s="193">
        <f>BC126+BC129+BC140+BC143+BC149</f>
        <v>0</v>
      </c>
      <c r="BD150" s="194"/>
      <c r="BE150" s="194"/>
      <c r="BF150" s="195"/>
      <c r="BG150" s="181">
        <f t="shared" si="2"/>
        <v>0</v>
      </c>
      <c r="BH150" s="182"/>
    </row>
    <row r="151" spans="1:60" ht="20.100000000000001" hidden="1" customHeight="1" x14ac:dyDescent="0.2">
      <c r="A151" s="173" t="s">
        <v>663</v>
      </c>
      <c r="B151" s="221"/>
      <c r="C151" s="175" t="s">
        <v>108</v>
      </c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7"/>
      <c r="AC151" s="206" t="s">
        <v>116</v>
      </c>
      <c r="AD151" s="207"/>
      <c r="AE151" s="399"/>
      <c r="AF151" s="400"/>
      <c r="AG151" s="400"/>
      <c r="AH151" s="401"/>
      <c r="AI151" s="399"/>
      <c r="AJ151" s="400"/>
      <c r="AK151" s="400"/>
      <c r="AL151" s="401"/>
      <c r="AM151" s="399"/>
      <c r="AN151" s="400"/>
      <c r="AO151" s="400"/>
      <c r="AP151" s="401"/>
      <c r="AQ151" s="399"/>
      <c r="AR151" s="400"/>
      <c r="AS151" s="400"/>
      <c r="AT151" s="401"/>
      <c r="AU151" s="399"/>
      <c r="AV151" s="400"/>
      <c r="AW151" s="400"/>
      <c r="AX151" s="401"/>
      <c r="AY151" s="399"/>
      <c r="AZ151" s="400"/>
      <c r="BA151" s="400"/>
      <c r="BB151" s="401"/>
      <c r="BC151" s="399"/>
      <c r="BD151" s="400"/>
      <c r="BE151" s="400"/>
      <c r="BF151" s="401"/>
      <c r="BG151" s="409" t="str">
        <f t="shared" si="2"/>
        <v>n.é.</v>
      </c>
      <c r="BH151" s="410"/>
    </row>
    <row r="152" spans="1:60" ht="20.100000000000001" hidden="1" customHeight="1" x14ac:dyDescent="0.2">
      <c r="A152" s="173" t="s">
        <v>664</v>
      </c>
      <c r="B152" s="221"/>
      <c r="C152" s="175" t="s">
        <v>109</v>
      </c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7"/>
      <c r="AC152" s="206" t="s">
        <v>117</v>
      </c>
      <c r="AD152" s="207"/>
      <c r="AE152" s="399"/>
      <c r="AF152" s="400"/>
      <c r="AG152" s="400"/>
      <c r="AH152" s="401"/>
      <c r="AI152" s="399"/>
      <c r="AJ152" s="400"/>
      <c r="AK152" s="400"/>
      <c r="AL152" s="401"/>
      <c r="AM152" s="399"/>
      <c r="AN152" s="400"/>
      <c r="AO152" s="400"/>
      <c r="AP152" s="401"/>
      <c r="AQ152" s="399"/>
      <c r="AR152" s="400"/>
      <c r="AS152" s="400"/>
      <c r="AT152" s="401"/>
      <c r="AU152" s="399"/>
      <c r="AV152" s="400"/>
      <c r="AW152" s="400"/>
      <c r="AX152" s="401"/>
      <c r="AY152" s="399"/>
      <c r="AZ152" s="400"/>
      <c r="BA152" s="400"/>
      <c r="BB152" s="401"/>
      <c r="BC152" s="399"/>
      <c r="BD152" s="400"/>
      <c r="BE152" s="400"/>
      <c r="BF152" s="401"/>
      <c r="BG152" s="409" t="str">
        <f t="shared" si="2"/>
        <v>n.é.</v>
      </c>
      <c r="BH152" s="410"/>
    </row>
    <row r="153" spans="1:60" ht="20.100000000000001" hidden="1" customHeight="1" x14ac:dyDescent="0.2">
      <c r="A153" s="173" t="s">
        <v>665</v>
      </c>
      <c r="B153" s="221"/>
      <c r="C153" s="223" t="s">
        <v>110</v>
      </c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5"/>
      <c r="AC153" s="206" t="s">
        <v>118</v>
      </c>
      <c r="AD153" s="207"/>
      <c r="AE153" s="399"/>
      <c r="AF153" s="400"/>
      <c r="AG153" s="400"/>
      <c r="AH153" s="401"/>
      <c r="AI153" s="399"/>
      <c r="AJ153" s="400"/>
      <c r="AK153" s="400"/>
      <c r="AL153" s="401"/>
      <c r="AM153" s="399"/>
      <c r="AN153" s="400"/>
      <c r="AO153" s="400"/>
      <c r="AP153" s="401"/>
      <c r="AQ153" s="399"/>
      <c r="AR153" s="400"/>
      <c r="AS153" s="400"/>
      <c r="AT153" s="401"/>
      <c r="AU153" s="399"/>
      <c r="AV153" s="400"/>
      <c r="AW153" s="400"/>
      <c r="AX153" s="401"/>
      <c r="AY153" s="399"/>
      <c r="AZ153" s="400"/>
      <c r="BA153" s="400"/>
      <c r="BB153" s="401"/>
      <c r="BC153" s="399"/>
      <c r="BD153" s="400"/>
      <c r="BE153" s="400"/>
      <c r="BF153" s="401"/>
      <c r="BG153" s="409" t="str">
        <f t="shared" si="2"/>
        <v>n.é.</v>
      </c>
      <c r="BH153" s="410"/>
    </row>
    <row r="154" spans="1:60" ht="20.100000000000001" hidden="1" customHeight="1" x14ac:dyDescent="0.2">
      <c r="A154" s="173" t="s">
        <v>666</v>
      </c>
      <c r="B154" s="221"/>
      <c r="C154" s="223" t="s">
        <v>111</v>
      </c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5"/>
      <c r="AC154" s="206" t="s">
        <v>119</v>
      </c>
      <c r="AD154" s="207"/>
      <c r="AE154" s="399"/>
      <c r="AF154" s="400"/>
      <c r="AG154" s="400"/>
      <c r="AH154" s="401"/>
      <c r="AI154" s="399"/>
      <c r="AJ154" s="400"/>
      <c r="AK154" s="400"/>
      <c r="AL154" s="401"/>
      <c r="AM154" s="399"/>
      <c r="AN154" s="400"/>
      <c r="AO154" s="400"/>
      <c r="AP154" s="401"/>
      <c r="AQ154" s="399"/>
      <c r="AR154" s="400"/>
      <c r="AS154" s="400"/>
      <c r="AT154" s="401"/>
      <c r="AU154" s="399"/>
      <c r="AV154" s="400"/>
      <c r="AW154" s="400"/>
      <c r="AX154" s="401"/>
      <c r="AY154" s="399"/>
      <c r="AZ154" s="400"/>
      <c r="BA154" s="400"/>
      <c r="BB154" s="401"/>
      <c r="BC154" s="399"/>
      <c r="BD154" s="400"/>
      <c r="BE154" s="400"/>
      <c r="BF154" s="401"/>
      <c r="BG154" s="409" t="str">
        <f t="shared" si="2"/>
        <v>n.é.</v>
      </c>
      <c r="BH154" s="410"/>
    </row>
    <row r="155" spans="1:60" ht="20.100000000000001" hidden="1" customHeight="1" x14ac:dyDescent="0.2">
      <c r="A155" s="173" t="s">
        <v>667</v>
      </c>
      <c r="B155" s="221"/>
      <c r="C155" s="223" t="s">
        <v>112</v>
      </c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5"/>
      <c r="AC155" s="206" t="s">
        <v>120</v>
      </c>
      <c r="AD155" s="207"/>
      <c r="AE155" s="399"/>
      <c r="AF155" s="400"/>
      <c r="AG155" s="400"/>
      <c r="AH155" s="401"/>
      <c r="AI155" s="399"/>
      <c r="AJ155" s="400"/>
      <c r="AK155" s="400"/>
      <c r="AL155" s="401"/>
      <c r="AM155" s="399"/>
      <c r="AN155" s="400"/>
      <c r="AO155" s="400"/>
      <c r="AP155" s="401"/>
      <c r="AQ155" s="399"/>
      <c r="AR155" s="400"/>
      <c r="AS155" s="400"/>
      <c r="AT155" s="401"/>
      <c r="AU155" s="399"/>
      <c r="AV155" s="400"/>
      <c r="AW155" s="400"/>
      <c r="AX155" s="401"/>
      <c r="AY155" s="399"/>
      <c r="AZ155" s="400"/>
      <c r="BA155" s="400"/>
      <c r="BB155" s="401"/>
      <c r="BC155" s="399"/>
      <c r="BD155" s="400"/>
      <c r="BE155" s="400"/>
      <c r="BF155" s="401"/>
      <c r="BG155" s="409" t="str">
        <f t="shared" si="2"/>
        <v>n.é.</v>
      </c>
      <c r="BH155" s="410"/>
    </row>
    <row r="156" spans="1:60" ht="20.100000000000001" hidden="1" customHeight="1" x14ac:dyDescent="0.2">
      <c r="A156" s="173" t="s">
        <v>668</v>
      </c>
      <c r="B156" s="221"/>
      <c r="C156" s="175" t="s">
        <v>113</v>
      </c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7"/>
      <c r="AC156" s="206" t="s">
        <v>121</v>
      </c>
      <c r="AD156" s="207"/>
      <c r="AE156" s="399"/>
      <c r="AF156" s="400"/>
      <c r="AG156" s="400"/>
      <c r="AH156" s="401"/>
      <c r="AI156" s="399"/>
      <c r="AJ156" s="400"/>
      <c r="AK156" s="400"/>
      <c r="AL156" s="401"/>
      <c r="AM156" s="399"/>
      <c r="AN156" s="400"/>
      <c r="AO156" s="400"/>
      <c r="AP156" s="401"/>
      <c r="AQ156" s="399"/>
      <c r="AR156" s="400"/>
      <c r="AS156" s="400"/>
      <c r="AT156" s="401"/>
      <c r="AU156" s="399"/>
      <c r="AV156" s="400"/>
      <c r="AW156" s="400"/>
      <c r="AX156" s="401"/>
      <c r="AY156" s="399"/>
      <c r="AZ156" s="400"/>
      <c r="BA156" s="400"/>
      <c r="BB156" s="401"/>
      <c r="BC156" s="399"/>
      <c r="BD156" s="400"/>
      <c r="BE156" s="400"/>
      <c r="BF156" s="401"/>
      <c r="BG156" s="409" t="str">
        <f t="shared" si="2"/>
        <v>n.é.</v>
      </c>
      <c r="BH156" s="410"/>
    </row>
    <row r="157" spans="1:60" ht="20.100000000000001" hidden="1" customHeight="1" x14ac:dyDescent="0.2">
      <c r="A157" s="173" t="s">
        <v>669</v>
      </c>
      <c r="B157" s="221"/>
      <c r="C157" s="175" t="s">
        <v>114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7"/>
      <c r="AC157" s="206" t="s">
        <v>122</v>
      </c>
      <c r="AD157" s="207"/>
      <c r="AE157" s="399"/>
      <c r="AF157" s="400"/>
      <c r="AG157" s="400"/>
      <c r="AH157" s="401"/>
      <c r="AI157" s="399"/>
      <c r="AJ157" s="400"/>
      <c r="AK157" s="400"/>
      <c r="AL157" s="401"/>
      <c r="AM157" s="399"/>
      <c r="AN157" s="400"/>
      <c r="AO157" s="400"/>
      <c r="AP157" s="401"/>
      <c r="AQ157" s="399"/>
      <c r="AR157" s="400"/>
      <c r="AS157" s="400"/>
      <c r="AT157" s="401"/>
      <c r="AU157" s="399"/>
      <c r="AV157" s="400"/>
      <c r="AW157" s="400"/>
      <c r="AX157" s="401"/>
      <c r="AY157" s="399"/>
      <c r="AZ157" s="400"/>
      <c r="BA157" s="400"/>
      <c r="BB157" s="401"/>
      <c r="BC157" s="399"/>
      <c r="BD157" s="400"/>
      <c r="BE157" s="400"/>
      <c r="BF157" s="401"/>
      <c r="BG157" s="409" t="str">
        <f t="shared" si="2"/>
        <v>n.é.</v>
      </c>
      <c r="BH157" s="410"/>
    </row>
    <row r="158" spans="1:60" ht="20.100000000000001" hidden="1" customHeight="1" x14ac:dyDescent="0.2">
      <c r="A158" s="173" t="s">
        <v>670</v>
      </c>
      <c r="B158" s="221"/>
      <c r="C158" s="175" t="s">
        <v>115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7"/>
      <c r="AC158" s="206" t="s">
        <v>123</v>
      </c>
      <c r="AD158" s="207"/>
      <c r="AE158" s="399"/>
      <c r="AF158" s="400"/>
      <c r="AG158" s="400"/>
      <c r="AH158" s="401"/>
      <c r="AI158" s="399"/>
      <c r="AJ158" s="400"/>
      <c r="AK158" s="400"/>
      <c r="AL158" s="401"/>
      <c r="AM158" s="399"/>
      <c r="AN158" s="400"/>
      <c r="AO158" s="400"/>
      <c r="AP158" s="401"/>
      <c r="AQ158" s="399"/>
      <c r="AR158" s="400"/>
      <c r="AS158" s="400"/>
      <c r="AT158" s="401"/>
      <c r="AU158" s="399"/>
      <c r="AV158" s="400"/>
      <c r="AW158" s="400"/>
      <c r="AX158" s="401"/>
      <c r="AY158" s="399"/>
      <c r="AZ158" s="400"/>
      <c r="BA158" s="400"/>
      <c r="BB158" s="401"/>
      <c r="BC158" s="399"/>
      <c r="BD158" s="400"/>
      <c r="BE158" s="400"/>
      <c r="BF158" s="401"/>
      <c r="BG158" s="409" t="str">
        <f t="shared" si="2"/>
        <v>n.é.</v>
      </c>
      <c r="BH158" s="410"/>
    </row>
    <row r="159" spans="1:60" ht="20.100000000000001" customHeight="1" x14ac:dyDescent="0.2">
      <c r="A159" s="183" t="s">
        <v>671</v>
      </c>
      <c r="B159" s="222"/>
      <c r="C159" s="196" t="s">
        <v>790</v>
      </c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8"/>
      <c r="AC159" s="204" t="s">
        <v>58</v>
      </c>
      <c r="AD159" s="205"/>
      <c r="AE159" s="193">
        <f>SUM(AE151:AH158)</f>
        <v>0</v>
      </c>
      <c r="AF159" s="194"/>
      <c r="AG159" s="194"/>
      <c r="AH159" s="195"/>
      <c r="AI159" s="193">
        <f>SUM(AI151:AL158)</f>
        <v>0</v>
      </c>
      <c r="AJ159" s="194"/>
      <c r="AK159" s="194"/>
      <c r="AL159" s="195"/>
      <c r="AM159" s="193">
        <f>SUM(AM151:AP158)</f>
        <v>0</v>
      </c>
      <c r="AN159" s="194"/>
      <c r="AO159" s="194"/>
      <c r="AP159" s="195"/>
      <c r="AQ159" s="193">
        <f>SUM(AQ151:AT158)</f>
        <v>0</v>
      </c>
      <c r="AR159" s="194"/>
      <c r="AS159" s="194"/>
      <c r="AT159" s="195"/>
      <c r="AU159" s="193">
        <f>SUM(AU151:AX158)</f>
        <v>0</v>
      </c>
      <c r="AV159" s="194"/>
      <c r="AW159" s="194"/>
      <c r="AX159" s="195"/>
      <c r="AY159" s="193">
        <f>SUM(AY151:BB158)</f>
        <v>0</v>
      </c>
      <c r="AZ159" s="194"/>
      <c r="BA159" s="194"/>
      <c r="BB159" s="195"/>
      <c r="BC159" s="193">
        <f>SUM(BC151:BF158)</f>
        <v>0</v>
      </c>
      <c r="BD159" s="194"/>
      <c r="BE159" s="194"/>
      <c r="BF159" s="195"/>
      <c r="BG159" s="181" t="str">
        <f t="shared" si="2"/>
        <v>n.é.</v>
      </c>
      <c r="BH159" s="182"/>
    </row>
    <row r="160" spans="1:60" ht="20.100000000000001" hidden="1" customHeight="1" x14ac:dyDescent="0.2">
      <c r="A160" s="173" t="s">
        <v>699</v>
      </c>
      <c r="B160" s="221"/>
      <c r="C160" s="217" t="s">
        <v>142</v>
      </c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9"/>
      <c r="AC160" s="206" t="s">
        <v>131</v>
      </c>
      <c r="AD160" s="207"/>
      <c r="AE160" s="399"/>
      <c r="AF160" s="400"/>
      <c r="AG160" s="400"/>
      <c r="AH160" s="401"/>
      <c r="AI160" s="399"/>
      <c r="AJ160" s="400"/>
      <c r="AK160" s="400"/>
      <c r="AL160" s="401"/>
      <c r="AM160" s="399"/>
      <c r="AN160" s="400"/>
      <c r="AO160" s="400"/>
      <c r="AP160" s="401"/>
      <c r="AQ160" s="399"/>
      <c r="AR160" s="400"/>
      <c r="AS160" s="400"/>
      <c r="AT160" s="401"/>
      <c r="AU160" s="399"/>
      <c r="AV160" s="400"/>
      <c r="AW160" s="400"/>
      <c r="AX160" s="401"/>
      <c r="AY160" s="399"/>
      <c r="AZ160" s="400"/>
      <c r="BA160" s="400"/>
      <c r="BB160" s="401"/>
      <c r="BC160" s="399"/>
      <c r="BD160" s="400"/>
      <c r="BE160" s="400"/>
      <c r="BF160" s="401"/>
      <c r="BG160" s="409" t="str">
        <f t="shared" si="2"/>
        <v>n.é.</v>
      </c>
      <c r="BH160" s="410"/>
    </row>
    <row r="161" spans="1:60" ht="20.100000000000001" hidden="1" customHeight="1" x14ac:dyDescent="0.2">
      <c r="A161" s="173" t="s">
        <v>700</v>
      </c>
      <c r="B161" s="174"/>
      <c r="C161" s="217" t="s">
        <v>673</v>
      </c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9"/>
      <c r="AC161" s="206" t="s">
        <v>672</v>
      </c>
      <c r="AD161" s="207"/>
      <c r="AE161" s="399"/>
      <c r="AF161" s="400"/>
      <c r="AG161" s="400"/>
      <c r="AH161" s="401"/>
      <c r="AI161" s="399"/>
      <c r="AJ161" s="400"/>
      <c r="AK161" s="400"/>
      <c r="AL161" s="401"/>
      <c r="AM161" s="399"/>
      <c r="AN161" s="400"/>
      <c r="AO161" s="400"/>
      <c r="AP161" s="401"/>
      <c r="AQ161" s="399"/>
      <c r="AR161" s="400"/>
      <c r="AS161" s="400"/>
      <c r="AT161" s="401"/>
      <c r="AU161" s="399"/>
      <c r="AV161" s="400"/>
      <c r="AW161" s="400"/>
      <c r="AX161" s="401"/>
      <c r="AY161" s="399"/>
      <c r="AZ161" s="400"/>
      <c r="BA161" s="400"/>
      <c r="BB161" s="401"/>
      <c r="BC161" s="399"/>
      <c r="BD161" s="400"/>
      <c r="BE161" s="400"/>
      <c r="BF161" s="401"/>
      <c r="BG161" s="409" t="str">
        <f t="shared" si="2"/>
        <v>n.é.</v>
      </c>
      <c r="BH161" s="410"/>
    </row>
    <row r="162" spans="1:60" ht="20.100000000000001" hidden="1" customHeight="1" x14ac:dyDescent="0.2">
      <c r="A162" s="173" t="s">
        <v>701</v>
      </c>
      <c r="B162" s="174"/>
      <c r="C162" s="217" t="s">
        <v>674</v>
      </c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9"/>
      <c r="AC162" s="206" t="s">
        <v>675</v>
      </c>
      <c r="AD162" s="207"/>
      <c r="AE162" s="399"/>
      <c r="AF162" s="400"/>
      <c r="AG162" s="400"/>
      <c r="AH162" s="401"/>
      <c r="AI162" s="399"/>
      <c r="AJ162" s="400"/>
      <c r="AK162" s="400"/>
      <c r="AL162" s="401"/>
      <c r="AM162" s="399"/>
      <c r="AN162" s="400"/>
      <c r="AO162" s="400"/>
      <c r="AP162" s="401"/>
      <c r="AQ162" s="399"/>
      <c r="AR162" s="400"/>
      <c r="AS162" s="400"/>
      <c r="AT162" s="401"/>
      <c r="AU162" s="399"/>
      <c r="AV162" s="400"/>
      <c r="AW162" s="400"/>
      <c r="AX162" s="401"/>
      <c r="AY162" s="399"/>
      <c r="AZ162" s="400"/>
      <c r="BA162" s="400"/>
      <c r="BB162" s="401"/>
      <c r="BC162" s="399"/>
      <c r="BD162" s="400"/>
      <c r="BE162" s="400"/>
      <c r="BF162" s="401"/>
      <c r="BG162" s="409" t="str">
        <f t="shared" si="2"/>
        <v>n.é.</v>
      </c>
      <c r="BH162" s="410"/>
    </row>
    <row r="163" spans="1:60" ht="20.100000000000001" hidden="1" customHeight="1" x14ac:dyDescent="0.2">
      <c r="A163" s="173" t="s">
        <v>702</v>
      </c>
      <c r="B163" s="174"/>
      <c r="C163" s="217" t="s">
        <v>676</v>
      </c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9"/>
      <c r="AC163" s="206" t="s">
        <v>677</v>
      </c>
      <c r="AD163" s="207"/>
      <c r="AE163" s="399"/>
      <c r="AF163" s="400"/>
      <c r="AG163" s="400"/>
      <c r="AH163" s="401"/>
      <c r="AI163" s="399"/>
      <c r="AJ163" s="400"/>
      <c r="AK163" s="400"/>
      <c r="AL163" s="401"/>
      <c r="AM163" s="399"/>
      <c r="AN163" s="400"/>
      <c r="AO163" s="400"/>
      <c r="AP163" s="401"/>
      <c r="AQ163" s="399"/>
      <c r="AR163" s="400"/>
      <c r="AS163" s="400"/>
      <c r="AT163" s="401"/>
      <c r="AU163" s="399"/>
      <c r="AV163" s="400"/>
      <c r="AW163" s="400"/>
      <c r="AX163" s="401"/>
      <c r="AY163" s="399"/>
      <c r="AZ163" s="400"/>
      <c r="BA163" s="400"/>
      <c r="BB163" s="401"/>
      <c r="BC163" s="399"/>
      <c r="BD163" s="400"/>
      <c r="BE163" s="400"/>
      <c r="BF163" s="401"/>
      <c r="BG163" s="409" t="str">
        <f t="shared" si="2"/>
        <v>n.é.</v>
      </c>
      <c r="BH163" s="410"/>
    </row>
    <row r="164" spans="1:60" ht="20.100000000000001" hidden="1" customHeight="1" x14ac:dyDescent="0.2">
      <c r="A164" s="173" t="s">
        <v>703</v>
      </c>
      <c r="B164" s="174"/>
      <c r="C164" s="217" t="s">
        <v>425</v>
      </c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9"/>
      <c r="AC164" s="206" t="s">
        <v>132</v>
      </c>
      <c r="AD164" s="207"/>
      <c r="AE164" s="399"/>
      <c r="AF164" s="400"/>
      <c r="AG164" s="400"/>
      <c r="AH164" s="401"/>
      <c r="AI164" s="399"/>
      <c r="AJ164" s="400"/>
      <c r="AK164" s="400"/>
      <c r="AL164" s="401"/>
      <c r="AM164" s="399"/>
      <c r="AN164" s="400"/>
      <c r="AO164" s="400"/>
      <c r="AP164" s="401"/>
      <c r="AQ164" s="399"/>
      <c r="AR164" s="400"/>
      <c r="AS164" s="400"/>
      <c r="AT164" s="401"/>
      <c r="AU164" s="399"/>
      <c r="AV164" s="400"/>
      <c r="AW164" s="400"/>
      <c r="AX164" s="401"/>
      <c r="AY164" s="399"/>
      <c r="AZ164" s="400"/>
      <c r="BA164" s="400"/>
      <c r="BB164" s="401"/>
      <c r="BC164" s="399"/>
      <c r="BD164" s="400"/>
      <c r="BE164" s="400"/>
      <c r="BF164" s="401"/>
      <c r="BG164" s="409" t="str">
        <f t="shared" si="2"/>
        <v>n.é.</v>
      </c>
      <c r="BH164" s="410"/>
    </row>
    <row r="165" spans="1:60" ht="20.100000000000001" hidden="1" customHeight="1" x14ac:dyDescent="0.2">
      <c r="A165" s="173" t="s">
        <v>704</v>
      </c>
      <c r="B165" s="174"/>
      <c r="C165" s="217" t="s">
        <v>424</v>
      </c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9"/>
      <c r="AC165" s="206" t="s">
        <v>133</v>
      </c>
      <c r="AD165" s="207"/>
      <c r="AE165" s="399"/>
      <c r="AF165" s="400"/>
      <c r="AG165" s="400"/>
      <c r="AH165" s="401"/>
      <c r="AI165" s="399"/>
      <c r="AJ165" s="400"/>
      <c r="AK165" s="400"/>
      <c r="AL165" s="401"/>
      <c r="AM165" s="399"/>
      <c r="AN165" s="400"/>
      <c r="AO165" s="400"/>
      <c r="AP165" s="401"/>
      <c r="AQ165" s="399"/>
      <c r="AR165" s="400"/>
      <c r="AS165" s="400"/>
      <c r="AT165" s="401"/>
      <c r="AU165" s="399"/>
      <c r="AV165" s="400"/>
      <c r="AW165" s="400"/>
      <c r="AX165" s="401"/>
      <c r="AY165" s="399"/>
      <c r="AZ165" s="400"/>
      <c r="BA165" s="400"/>
      <c r="BB165" s="401"/>
      <c r="BC165" s="399"/>
      <c r="BD165" s="400"/>
      <c r="BE165" s="400"/>
      <c r="BF165" s="401"/>
      <c r="BG165" s="409" t="str">
        <f t="shared" si="2"/>
        <v>n.é.</v>
      </c>
      <c r="BH165" s="410"/>
    </row>
    <row r="166" spans="1:60" ht="20.100000000000001" hidden="1" customHeight="1" x14ac:dyDescent="0.2">
      <c r="A166" s="173" t="s">
        <v>705</v>
      </c>
      <c r="B166" s="174"/>
      <c r="C166" s="217" t="s">
        <v>423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9"/>
      <c r="AC166" s="206" t="s">
        <v>134</v>
      </c>
      <c r="AD166" s="207"/>
      <c r="AE166" s="399"/>
      <c r="AF166" s="400"/>
      <c r="AG166" s="400"/>
      <c r="AH166" s="401"/>
      <c r="AI166" s="399"/>
      <c r="AJ166" s="400"/>
      <c r="AK166" s="400"/>
      <c r="AL166" s="401"/>
      <c r="AM166" s="399"/>
      <c r="AN166" s="400"/>
      <c r="AO166" s="400"/>
      <c r="AP166" s="401"/>
      <c r="AQ166" s="399"/>
      <c r="AR166" s="400"/>
      <c r="AS166" s="400"/>
      <c r="AT166" s="401"/>
      <c r="AU166" s="399"/>
      <c r="AV166" s="400"/>
      <c r="AW166" s="400"/>
      <c r="AX166" s="401"/>
      <c r="AY166" s="399"/>
      <c r="AZ166" s="400"/>
      <c r="BA166" s="400"/>
      <c r="BB166" s="401"/>
      <c r="BC166" s="399"/>
      <c r="BD166" s="400"/>
      <c r="BE166" s="400"/>
      <c r="BF166" s="401"/>
      <c r="BG166" s="409" t="str">
        <f t="shared" si="2"/>
        <v>n.é.</v>
      </c>
      <c r="BH166" s="410"/>
    </row>
    <row r="167" spans="1:60" ht="20.100000000000001" hidden="1" customHeight="1" x14ac:dyDescent="0.2">
      <c r="A167" s="173" t="s">
        <v>706</v>
      </c>
      <c r="B167" s="174"/>
      <c r="C167" s="217" t="s">
        <v>143</v>
      </c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9"/>
      <c r="AC167" s="206" t="s">
        <v>135</v>
      </c>
      <c r="AD167" s="207"/>
      <c r="AE167" s="399"/>
      <c r="AF167" s="400"/>
      <c r="AG167" s="400"/>
      <c r="AH167" s="401"/>
      <c r="AI167" s="399"/>
      <c r="AJ167" s="400"/>
      <c r="AK167" s="400"/>
      <c r="AL167" s="401"/>
      <c r="AM167" s="399"/>
      <c r="AN167" s="400"/>
      <c r="AO167" s="400"/>
      <c r="AP167" s="401"/>
      <c r="AQ167" s="399"/>
      <c r="AR167" s="400"/>
      <c r="AS167" s="400"/>
      <c r="AT167" s="401"/>
      <c r="AU167" s="399"/>
      <c r="AV167" s="400"/>
      <c r="AW167" s="400"/>
      <c r="AX167" s="401"/>
      <c r="AY167" s="399"/>
      <c r="AZ167" s="400"/>
      <c r="BA167" s="400"/>
      <c r="BB167" s="401"/>
      <c r="BC167" s="399"/>
      <c r="BD167" s="400"/>
      <c r="BE167" s="400"/>
      <c r="BF167" s="401"/>
      <c r="BG167" s="409" t="str">
        <f t="shared" si="2"/>
        <v>n.é.</v>
      </c>
      <c r="BH167" s="410"/>
    </row>
    <row r="168" spans="1:60" ht="20.100000000000001" hidden="1" customHeight="1" x14ac:dyDescent="0.2">
      <c r="A168" s="173" t="s">
        <v>707</v>
      </c>
      <c r="B168" s="174"/>
      <c r="C168" s="217" t="s">
        <v>422</v>
      </c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9"/>
      <c r="AC168" s="206" t="s">
        <v>136</v>
      </c>
      <c r="AD168" s="207"/>
      <c r="AE168" s="399"/>
      <c r="AF168" s="400"/>
      <c r="AG168" s="400"/>
      <c r="AH168" s="401"/>
      <c r="AI168" s="399"/>
      <c r="AJ168" s="400"/>
      <c r="AK168" s="400"/>
      <c r="AL168" s="401"/>
      <c r="AM168" s="399"/>
      <c r="AN168" s="400"/>
      <c r="AO168" s="400"/>
      <c r="AP168" s="401"/>
      <c r="AQ168" s="399"/>
      <c r="AR168" s="400"/>
      <c r="AS168" s="400"/>
      <c r="AT168" s="401"/>
      <c r="AU168" s="399"/>
      <c r="AV168" s="400"/>
      <c r="AW168" s="400"/>
      <c r="AX168" s="401"/>
      <c r="AY168" s="399"/>
      <c r="AZ168" s="400"/>
      <c r="BA168" s="400"/>
      <c r="BB168" s="401"/>
      <c r="BC168" s="399"/>
      <c r="BD168" s="400"/>
      <c r="BE168" s="400"/>
      <c r="BF168" s="401"/>
      <c r="BG168" s="409" t="str">
        <f t="shared" si="2"/>
        <v>n.é.</v>
      </c>
      <c r="BH168" s="410"/>
    </row>
    <row r="169" spans="1:60" ht="20.100000000000001" hidden="1" customHeight="1" x14ac:dyDescent="0.2">
      <c r="A169" s="173" t="s">
        <v>708</v>
      </c>
      <c r="B169" s="174"/>
      <c r="C169" s="217" t="s">
        <v>421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9"/>
      <c r="AC169" s="206" t="s">
        <v>137</v>
      </c>
      <c r="AD169" s="207"/>
      <c r="AE169" s="399"/>
      <c r="AF169" s="400"/>
      <c r="AG169" s="400"/>
      <c r="AH169" s="401"/>
      <c r="AI169" s="399"/>
      <c r="AJ169" s="400"/>
      <c r="AK169" s="400"/>
      <c r="AL169" s="401"/>
      <c r="AM169" s="399"/>
      <c r="AN169" s="400"/>
      <c r="AO169" s="400"/>
      <c r="AP169" s="401"/>
      <c r="AQ169" s="399"/>
      <c r="AR169" s="400"/>
      <c r="AS169" s="400"/>
      <c r="AT169" s="401"/>
      <c r="AU169" s="399"/>
      <c r="AV169" s="400"/>
      <c r="AW169" s="400"/>
      <c r="AX169" s="401"/>
      <c r="AY169" s="399"/>
      <c r="AZ169" s="400"/>
      <c r="BA169" s="400"/>
      <c r="BB169" s="401"/>
      <c r="BC169" s="399"/>
      <c r="BD169" s="400"/>
      <c r="BE169" s="400"/>
      <c r="BF169" s="401"/>
      <c r="BG169" s="409" t="str">
        <f t="shared" si="2"/>
        <v>n.é.</v>
      </c>
      <c r="BH169" s="410"/>
    </row>
    <row r="170" spans="1:60" ht="20.100000000000001" hidden="1" customHeight="1" x14ac:dyDescent="0.2">
      <c r="A170" s="173" t="s">
        <v>709</v>
      </c>
      <c r="B170" s="174"/>
      <c r="C170" s="217" t="s">
        <v>144</v>
      </c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9"/>
      <c r="AC170" s="206" t="s">
        <v>138</v>
      </c>
      <c r="AD170" s="207"/>
      <c r="AE170" s="399"/>
      <c r="AF170" s="400"/>
      <c r="AG170" s="400"/>
      <c r="AH170" s="401"/>
      <c r="AI170" s="399"/>
      <c r="AJ170" s="400"/>
      <c r="AK170" s="400"/>
      <c r="AL170" s="401"/>
      <c r="AM170" s="399"/>
      <c r="AN170" s="400"/>
      <c r="AO170" s="400"/>
      <c r="AP170" s="401"/>
      <c r="AQ170" s="399"/>
      <c r="AR170" s="400"/>
      <c r="AS170" s="400"/>
      <c r="AT170" s="401"/>
      <c r="AU170" s="399"/>
      <c r="AV170" s="400"/>
      <c r="AW170" s="400"/>
      <c r="AX170" s="401"/>
      <c r="AY170" s="399"/>
      <c r="AZ170" s="400"/>
      <c r="BA170" s="400"/>
      <c r="BB170" s="401"/>
      <c r="BC170" s="399"/>
      <c r="BD170" s="400"/>
      <c r="BE170" s="400"/>
      <c r="BF170" s="401"/>
      <c r="BG170" s="409" t="str">
        <f t="shared" si="2"/>
        <v>n.é.</v>
      </c>
      <c r="BH170" s="410"/>
    </row>
    <row r="171" spans="1:60" ht="20.100000000000001" hidden="1" customHeight="1" x14ac:dyDescent="0.2">
      <c r="A171" s="173" t="s">
        <v>710</v>
      </c>
      <c r="B171" s="174"/>
      <c r="C171" s="214" t="s">
        <v>145</v>
      </c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6"/>
      <c r="AC171" s="206" t="s">
        <v>139</v>
      </c>
      <c r="AD171" s="207"/>
      <c r="AE171" s="399"/>
      <c r="AF171" s="400"/>
      <c r="AG171" s="400"/>
      <c r="AH171" s="401"/>
      <c r="AI171" s="399"/>
      <c r="AJ171" s="400"/>
      <c r="AK171" s="400"/>
      <c r="AL171" s="401"/>
      <c r="AM171" s="399"/>
      <c r="AN171" s="400"/>
      <c r="AO171" s="400"/>
      <c r="AP171" s="401"/>
      <c r="AQ171" s="399"/>
      <c r="AR171" s="400"/>
      <c r="AS171" s="400"/>
      <c r="AT171" s="401"/>
      <c r="AU171" s="399"/>
      <c r="AV171" s="400"/>
      <c r="AW171" s="400"/>
      <c r="AX171" s="401"/>
      <c r="AY171" s="399"/>
      <c r="AZ171" s="400"/>
      <c r="BA171" s="400"/>
      <c r="BB171" s="401"/>
      <c r="BC171" s="399"/>
      <c r="BD171" s="400"/>
      <c r="BE171" s="400"/>
      <c r="BF171" s="401"/>
      <c r="BG171" s="409" t="str">
        <f t="shared" si="2"/>
        <v>n.é.</v>
      </c>
      <c r="BH171" s="410"/>
    </row>
    <row r="172" spans="1:60" ht="20.100000000000001" hidden="1" customHeight="1" x14ac:dyDescent="0.2">
      <c r="A172" s="173" t="s">
        <v>711</v>
      </c>
      <c r="B172" s="174"/>
      <c r="C172" s="217" t="s">
        <v>678</v>
      </c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9"/>
      <c r="AC172" s="206" t="s">
        <v>140</v>
      </c>
      <c r="AD172" s="220"/>
      <c r="AE172" s="399"/>
      <c r="AF172" s="400"/>
      <c r="AG172" s="400"/>
      <c r="AH172" s="401"/>
      <c r="AI172" s="399"/>
      <c r="AJ172" s="400"/>
      <c r="AK172" s="400"/>
      <c r="AL172" s="401"/>
      <c r="AM172" s="399"/>
      <c r="AN172" s="400"/>
      <c r="AO172" s="400"/>
      <c r="AP172" s="401"/>
      <c r="AQ172" s="399"/>
      <c r="AR172" s="400"/>
      <c r="AS172" s="400"/>
      <c r="AT172" s="401"/>
      <c r="AU172" s="399"/>
      <c r="AV172" s="400"/>
      <c r="AW172" s="400"/>
      <c r="AX172" s="401"/>
      <c r="AY172" s="399"/>
      <c r="AZ172" s="400"/>
      <c r="BA172" s="400"/>
      <c r="BB172" s="401"/>
      <c r="BC172" s="399"/>
      <c r="BD172" s="400"/>
      <c r="BE172" s="400"/>
      <c r="BF172" s="401"/>
      <c r="BG172" s="409" t="str">
        <f t="shared" si="2"/>
        <v>n.é.</v>
      </c>
      <c r="BH172" s="410"/>
    </row>
    <row r="173" spans="1:60" ht="20.100000000000001" hidden="1" customHeight="1" x14ac:dyDescent="0.2">
      <c r="A173" s="173" t="s">
        <v>712</v>
      </c>
      <c r="B173" s="174"/>
      <c r="C173" s="217" t="s">
        <v>146</v>
      </c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9"/>
      <c r="AC173" s="206" t="s">
        <v>141</v>
      </c>
      <c r="AD173" s="220"/>
      <c r="AE173" s="399"/>
      <c r="AF173" s="400"/>
      <c r="AG173" s="400"/>
      <c r="AH173" s="401"/>
      <c r="AI173" s="399"/>
      <c r="AJ173" s="400"/>
      <c r="AK173" s="400"/>
      <c r="AL173" s="401"/>
      <c r="AM173" s="399"/>
      <c r="AN173" s="400"/>
      <c r="AO173" s="400"/>
      <c r="AP173" s="401"/>
      <c r="AQ173" s="399"/>
      <c r="AR173" s="400"/>
      <c r="AS173" s="400"/>
      <c r="AT173" s="401"/>
      <c r="AU173" s="399"/>
      <c r="AV173" s="400"/>
      <c r="AW173" s="400"/>
      <c r="AX173" s="401"/>
      <c r="AY173" s="399"/>
      <c r="AZ173" s="400"/>
      <c r="BA173" s="400"/>
      <c r="BB173" s="401"/>
      <c r="BC173" s="399"/>
      <c r="BD173" s="400"/>
      <c r="BE173" s="400"/>
      <c r="BF173" s="401"/>
      <c r="BG173" s="409" t="str">
        <f t="shared" si="2"/>
        <v>n.é.</v>
      </c>
      <c r="BH173" s="410"/>
    </row>
    <row r="174" spans="1:60" ht="20.100000000000001" hidden="1" customHeight="1" x14ac:dyDescent="0.2">
      <c r="A174" s="173" t="s">
        <v>713</v>
      </c>
      <c r="B174" s="174"/>
      <c r="C174" s="214" t="s">
        <v>147</v>
      </c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6"/>
      <c r="AC174" s="206" t="s">
        <v>679</v>
      </c>
      <c r="AD174" s="207"/>
      <c r="AE174" s="399"/>
      <c r="AF174" s="400"/>
      <c r="AG174" s="400"/>
      <c r="AH174" s="401"/>
      <c r="AI174" s="399"/>
      <c r="AJ174" s="400"/>
      <c r="AK174" s="400"/>
      <c r="AL174" s="401"/>
      <c r="AM174" s="384" t="s">
        <v>599</v>
      </c>
      <c r="AN174" s="385"/>
      <c r="AO174" s="385"/>
      <c r="AP174" s="386"/>
      <c r="AQ174" s="384" t="s">
        <v>599</v>
      </c>
      <c r="AR174" s="385"/>
      <c r="AS174" s="385"/>
      <c r="AT174" s="386"/>
      <c r="AU174" s="384" t="s">
        <v>599</v>
      </c>
      <c r="AV174" s="385"/>
      <c r="AW174" s="385"/>
      <c r="AX174" s="386"/>
      <c r="AY174" s="384" t="s">
        <v>599</v>
      </c>
      <c r="AZ174" s="385"/>
      <c r="BA174" s="385"/>
      <c r="BB174" s="386"/>
      <c r="BC174" s="384" t="s">
        <v>599</v>
      </c>
      <c r="BD174" s="385"/>
      <c r="BE174" s="385"/>
      <c r="BF174" s="386"/>
      <c r="BG174" s="387" t="s">
        <v>601</v>
      </c>
      <c r="BH174" s="388"/>
    </row>
    <row r="175" spans="1:60" ht="20.100000000000001" customHeight="1" x14ac:dyDescent="0.2">
      <c r="A175" s="183" t="s">
        <v>714</v>
      </c>
      <c r="B175" s="184"/>
      <c r="C175" s="196" t="s">
        <v>791</v>
      </c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8"/>
      <c r="AC175" s="204" t="s">
        <v>59</v>
      </c>
      <c r="AD175" s="205"/>
      <c r="AE175" s="193">
        <f>SUM(AE160:AH174)</f>
        <v>0</v>
      </c>
      <c r="AF175" s="194"/>
      <c r="AG175" s="194"/>
      <c r="AH175" s="195"/>
      <c r="AI175" s="193">
        <f>SUM(AI160:AL174)</f>
        <v>0</v>
      </c>
      <c r="AJ175" s="194"/>
      <c r="AK175" s="194"/>
      <c r="AL175" s="195"/>
      <c r="AM175" s="193">
        <f>SUM(AM160:AP174)</f>
        <v>0</v>
      </c>
      <c r="AN175" s="194"/>
      <c r="AO175" s="194"/>
      <c r="AP175" s="195"/>
      <c r="AQ175" s="193">
        <f>SUM(AQ160:AT174)</f>
        <v>0</v>
      </c>
      <c r="AR175" s="194"/>
      <c r="AS175" s="194"/>
      <c r="AT175" s="195"/>
      <c r="AU175" s="193">
        <f>SUM(AU160:AX174)</f>
        <v>0</v>
      </c>
      <c r="AV175" s="194"/>
      <c r="AW175" s="194"/>
      <c r="AX175" s="195"/>
      <c r="AY175" s="193">
        <f>SUM(AY160:BB174)</f>
        <v>0</v>
      </c>
      <c r="AZ175" s="194"/>
      <c r="BA175" s="194"/>
      <c r="BB175" s="195"/>
      <c r="BC175" s="193">
        <f>SUM(BC160:BF174)</f>
        <v>0</v>
      </c>
      <c r="BD175" s="194"/>
      <c r="BE175" s="194"/>
      <c r="BF175" s="195"/>
      <c r="BG175" s="181" t="str">
        <f t="shared" si="2"/>
        <v>n.é.</v>
      </c>
      <c r="BH175" s="182"/>
    </row>
    <row r="176" spans="1:60" ht="20.100000000000001" hidden="1" customHeight="1" x14ac:dyDescent="0.2">
      <c r="A176" s="173" t="s">
        <v>715</v>
      </c>
      <c r="B176" s="174"/>
      <c r="C176" s="208" t="s">
        <v>148</v>
      </c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10"/>
      <c r="AC176" s="206" t="s">
        <v>124</v>
      </c>
      <c r="AD176" s="207"/>
      <c r="AE176" s="399"/>
      <c r="AF176" s="400"/>
      <c r="AG176" s="400"/>
      <c r="AH176" s="401"/>
      <c r="AI176" s="399"/>
      <c r="AJ176" s="400"/>
      <c r="AK176" s="400"/>
      <c r="AL176" s="401"/>
      <c r="AM176" s="399"/>
      <c r="AN176" s="400"/>
      <c r="AO176" s="400"/>
      <c r="AP176" s="401"/>
      <c r="AQ176" s="399"/>
      <c r="AR176" s="400"/>
      <c r="AS176" s="400"/>
      <c r="AT176" s="401"/>
      <c r="AU176" s="399"/>
      <c r="AV176" s="400"/>
      <c r="AW176" s="400"/>
      <c r="AX176" s="401"/>
      <c r="AY176" s="399"/>
      <c r="AZ176" s="400"/>
      <c r="BA176" s="400"/>
      <c r="BB176" s="401"/>
      <c r="BC176" s="399"/>
      <c r="BD176" s="400"/>
      <c r="BE176" s="400"/>
      <c r="BF176" s="401"/>
      <c r="BG176" s="409" t="str">
        <f t="shared" si="2"/>
        <v>n.é.</v>
      </c>
      <c r="BH176" s="410"/>
    </row>
    <row r="177" spans="1:60" ht="20.100000000000001" hidden="1" customHeight="1" x14ac:dyDescent="0.2">
      <c r="A177" s="173" t="s">
        <v>716</v>
      </c>
      <c r="B177" s="174"/>
      <c r="C177" s="208" t="s">
        <v>149</v>
      </c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10"/>
      <c r="AC177" s="206" t="s">
        <v>125</v>
      </c>
      <c r="AD177" s="207"/>
      <c r="AE177" s="399"/>
      <c r="AF177" s="400"/>
      <c r="AG177" s="400"/>
      <c r="AH177" s="401"/>
      <c r="AI177" s="399"/>
      <c r="AJ177" s="400"/>
      <c r="AK177" s="400"/>
      <c r="AL177" s="401"/>
      <c r="AM177" s="399"/>
      <c r="AN177" s="400"/>
      <c r="AO177" s="400"/>
      <c r="AP177" s="401"/>
      <c r="AQ177" s="399"/>
      <c r="AR177" s="400"/>
      <c r="AS177" s="400"/>
      <c r="AT177" s="401"/>
      <c r="AU177" s="399"/>
      <c r="AV177" s="400"/>
      <c r="AW177" s="400"/>
      <c r="AX177" s="401"/>
      <c r="AY177" s="399"/>
      <c r="AZ177" s="400"/>
      <c r="BA177" s="400"/>
      <c r="BB177" s="401"/>
      <c r="BC177" s="399"/>
      <c r="BD177" s="400"/>
      <c r="BE177" s="400"/>
      <c r="BF177" s="401"/>
      <c r="BG177" s="409" t="str">
        <f t="shared" si="2"/>
        <v>n.é.</v>
      </c>
      <c r="BH177" s="410"/>
    </row>
    <row r="178" spans="1:60" ht="20.100000000000001" hidden="1" customHeight="1" x14ac:dyDescent="0.2">
      <c r="A178" s="173" t="s">
        <v>717</v>
      </c>
      <c r="B178" s="174"/>
      <c r="C178" s="208" t="s">
        <v>150</v>
      </c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10"/>
      <c r="AC178" s="206" t="s">
        <v>126</v>
      </c>
      <c r="AD178" s="207"/>
      <c r="AE178" s="399"/>
      <c r="AF178" s="400"/>
      <c r="AG178" s="400"/>
      <c r="AH178" s="401"/>
      <c r="AI178" s="399"/>
      <c r="AJ178" s="400"/>
      <c r="AK178" s="400"/>
      <c r="AL178" s="401"/>
      <c r="AM178" s="399"/>
      <c r="AN178" s="400"/>
      <c r="AO178" s="400"/>
      <c r="AP178" s="401"/>
      <c r="AQ178" s="399"/>
      <c r="AR178" s="400"/>
      <c r="AS178" s="400"/>
      <c r="AT178" s="401"/>
      <c r="AU178" s="399"/>
      <c r="AV178" s="400"/>
      <c r="AW178" s="400"/>
      <c r="AX178" s="401"/>
      <c r="AY178" s="399"/>
      <c r="AZ178" s="400"/>
      <c r="BA178" s="400"/>
      <c r="BB178" s="401"/>
      <c r="BC178" s="399"/>
      <c r="BD178" s="400"/>
      <c r="BE178" s="400"/>
      <c r="BF178" s="401"/>
      <c r="BG178" s="409" t="str">
        <f t="shared" si="2"/>
        <v>n.é.</v>
      </c>
      <c r="BH178" s="410"/>
    </row>
    <row r="179" spans="1:60" ht="20.100000000000001" hidden="1" customHeight="1" x14ac:dyDescent="0.2">
      <c r="A179" s="173" t="s">
        <v>718</v>
      </c>
      <c r="B179" s="174"/>
      <c r="C179" s="208" t="s">
        <v>151</v>
      </c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10"/>
      <c r="AC179" s="206" t="s">
        <v>127</v>
      </c>
      <c r="AD179" s="207"/>
      <c r="AE179" s="399"/>
      <c r="AF179" s="400"/>
      <c r="AG179" s="400"/>
      <c r="AH179" s="401"/>
      <c r="AI179" s="399"/>
      <c r="AJ179" s="400"/>
      <c r="AK179" s="400"/>
      <c r="AL179" s="401"/>
      <c r="AM179" s="399"/>
      <c r="AN179" s="400"/>
      <c r="AO179" s="400"/>
      <c r="AP179" s="401"/>
      <c r="AQ179" s="399"/>
      <c r="AR179" s="400"/>
      <c r="AS179" s="400"/>
      <c r="AT179" s="401"/>
      <c r="AU179" s="399"/>
      <c r="AV179" s="400"/>
      <c r="AW179" s="400"/>
      <c r="AX179" s="401"/>
      <c r="AY179" s="399"/>
      <c r="AZ179" s="400"/>
      <c r="BA179" s="400"/>
      <c r="BB179" s="401"/>
      <c r="BC179" s="399"/>
      <c r="BD179" s="400"/>
      <c r="BE179" s="400"/>
      <c r="BF179" s="401"/>
      <c r="BG179" s="409" t="str">
        <f t="shared" si="2"/>
        <v>n.é.</v>
      </c>
      <c r="BH179" s="410"/>
    </row>
    <row r="180" spans="1:60" ht="20.100000000000001" hidden="1" customHeight="1" x14ac:dyDescent="0.2">
      <c r="A180" s="173" t="s">
        <v>719</v>
      </c>
      <c r="B180" s="174"/>
      <c r="C180" s="190" t="s">
        <v>152</v>
      </c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2"/>
      <c r="AC180" s="206" t="s">
        <v>128</v>
      </c>
      <c r="AD180" s="207"/>
      <c r="AE180" s="399"/>
      <c r="AF180" s="400"/>
      <c r="AG180" s="400"/>
      <c r="AH180" s="401"/>
      <c r="AI180" s="399"/>
      <c r="AJ180" s="400"/>
      <c r="AK180" s="400"/>
      <c r="AL180" s="401"/>
      <c r="AM180" s="399"/>
      <c r="AN180" s="400"/>
      <c r="AO180" s="400"/>
      <c r="AP180" s="401"/>
      <c r="AQ180" s="399"/>
      <c r="AR180" s="400"/>
      <c r="AS180" s="400"/>
      <c r="AT180" s="401"/>
      <c r="AU180" s="399"/>
      <c r="AV180" s="400"/>
      <c r="AW180" s="400"/>
      <c r="AX180" s="401"/>
      <c r="AY180" s="399"/>
      <c r="AZ180" s="400"/>
      <c r="BA180" s="400"/>
      <c r="BB180" s="401"/>
      <c r="BC180" s="399"/>
      <c r="BD180" s="400"/>
      <c r="BE180" s="400"/>
      <c r="BF180" s="401"/>
      <c r="BG180" s="409" t="str">
        <f t="shared" si="2"/>
        <v>n.é.</v>
      </c>
      <c r="BH180" s="410"/>
    </row>
    <row r="181" spans="1:60" ht="20.100000000000001" hidden="1" customHeight="1" x14ac:dyDescent="0.2">
      <c r="A181" s="173" t="s">
        <v>720</v>
      </c>
      <c r="B181" s="174"/>
      <c r="C181" s="190" t="s">
        <v>153</v>
      </c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2"/>
      <c r="AC181" s="206" t="s">
        <v>129</v>
      </c>
      <c r="AD181" s="207"/>
      <c r="AE181" s="399"/>
      <c r="AF181" s="400"/>
      <c r="AG181" s="400"/>
      <c r="AH181" s="401"/>
      <c r="AI181" s="399"/>
      <c r="AJ181" s="400"/>
      <c r="AK181" s="400"/>
      <c r="AL181" s="401"/>
      <c r="AM181" s="399"/>
      <c r="AN181" s="400"/>
      <c r="AO181" s="400"/>
      <c r="AP181" s="401"/>
      <c r="AQ181" s="399"/>
      <c r="AR181" s="400"/>
      <c r="AS181" s="400"/>
      <c r="AT181" s="401"/>
      <c r="AU181" s="399"/>
      <c r="AV181" s="400"/>
      <c r="AW181" s="400"/>
      <c r="AX181" s="401"/>
      <c r="AY181" s="399"/>
      <c r="AZ181" s="400"/>
      <c r="BA181" s="400"/>
      <c r="BB181" s="401"/>
      <c r="BC181" s="399"/>
      <c r="BD181" s="400"/>
      <c r="BE181" s="400"/>
      <c r="BF181" s="401"/>
      <c r="BG181" s="409" t="str">
        <f t="shared" si="2"/>
        <v>n.é.</v>
      </c>
      <c r="BH181" s="410"/>
    </row>
    <row r="182" spans="1:60" ht="20.100000000000001" hidden="1" customHeight="1" x14ac:dyDescent="0.2">
      <c r="A182" s="173" t="s">
        <v>721</v>
      </c>
      <c r="B182" s="174"/>
      <c r="C182" s="190" t="s">
        <v>154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2"/>
      <c r="AC182" s="206" t="s">
        <v>130</v>
      </c>
      <c r="AD182" s="207"/>
      <c r="AE182" s="399"/>
      <c r="AF182" s="400"/>
      <c r="AG182" s="400"/>
      <c r="AH182" s="401"/>
      <c r="AI182" s="399"/>
      <c r="AJ182" s="400"/>
      <c r="AK182" s="400"/>
      <c r="AL182" s="401"/>
      <c r="AM182" s="399"/>
      <c r="AN182" s="400"/>
      <c r="AO182" s="400"/>
      <c r="AP182" s="401"/>
      <c r="AQ182" s="399"/>
      <c r="AR182" s="400"/>
      <c r="AS182" s="400"/>
      <c r="AT182" s="401"/>
      <c r="AU182" s="399"/>
      <c r="AV182" s="400"/>
      <c r="AW182" s="400"/>
      <c r="AX182" s="401"/>
      <c r="AY182" s="399"/>
      <c r="AZ182" s="400"/>
      <c r="BA182" s="400"/>
      <c r="BB182" s="401"/>
      <c r="BC182" s="399"/>
      <c r="BD182" s="400"/>
      <c r="BE182" s="400"/>
      <c r="BF182" s="401"/>
      <c r="BG182" s="409" t="str">
        <f t="shared" si="2"/>
        <v>n.é.</v>
      </c>
      <c r="BH182" s="410"/>
    </row>
    <row r="183" spans="1:60" s="2" customFormat="1" ht="20.100000000000001" customHeight="1" x14ac:dyDescent="0.2">
      <c r="A183" s="183" t="s">
        <v>722</v>
      </c>
      <c r="B183" s="184"/>
      <c r="C183" s="185" t="s">
        <v>769</v>
      </c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7"/>
      <c r="AC183" s="204" t="s">
        <v>60</v>
      </c>
      <c r="AD183" s="205"/>
      <c r="AE183" s="193">
        <f>SUM(AE176:AH182)</f>
        <v>0</v>
      </c>
      <c r="AF183" s="194"/>
      <c r="AG183" s="194"/>
      <c r="AH183" s="195"/>
      <c r="AI183" s="193">
        <f>SUM(AI176:AL182)</f>
        <v>0</v>
      </c>
      <c r="AJ183" s="194"/>
      <c r="AK183" s="194"/>
      <c r="AL183" s="195"/>
      <c r="AM183" s="193">
        <f>SUM(AM176:AP182)</f>
        <v>0</v>
      </c>
      <c r="AN183" s="194"/>
      <c r="AO183" s="194"/>
      <c r="AP183" s="195"/>
      <c r="AQ183" s="193">
        <f>SUM(AQ176:AT182)</f>
        <v>0</v>
      </c>
      <c r="AR183" s="194"/>
      <c r="AS183" s="194"/>
      <c r="AT183" s="195"/>
      <c r="AU183" s="193">
        <f>SUM(AU176:AX182)</f>
        <v>0</v>
      </c>
      <c r="AV183" s="194"/>
      <c r="AW183" s="194"/>
      <c r="AX183" s="195"/>
      <c r="AY183" s="193">
        <f>SUM(AY176:BB182)</f>
        <v>0</v>
      </c>
      <c r="AZ183" s="194"/>
      <c r="BA183" s="194"/>
      <c r="BB183" s="195"/>
      <c r="BC183" s="193">
        <f>SUM(BC176:BF182)</f>
        <v>0</v>
      </c>
      <c r="BD183" s="194"/>
      <c r="BE183" s="194"/>
      <c r="BF183" s="195"/>
      <c r="BG183" s="181" t="str">
        <f t="shared" si="2"/>
        <v>n.é.</v>
      </c>
      <c r="BH183" s="182"/>
    </row>
    <row r="184" spans="1:60" ht="20.100000000000001" hidden="1" customHeight="1" x14ac:dyDescent="0.2">
      <c r="A184" s="173" t="s">
        <v>723</v>
      </c>
      <c r="B184" s="174"/>
      <c r="C184" s="175" t="s">
        <v>167</v>
      </c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7"/>
      <c r="AC184" s="206" t="s">
        <v>155</v>
      </c>
      <c r="AD184" s="207"/>
      <c r="AE184" s="399"/>
      <c r="AF184" s="400"/>
      <c r="AG184" s="400"/>
      <c r="AH184" s="401"/>
      <c r="AI184" s="399"/>
      <c r="AJ184" s="400"/>
      <c r="AK184" s="400"/>
      <c r="AL184" s="401"/>
      <c r="AM184" s="399"/>
      <c r="AN184" s="400"/>
      <c r="AO184" s="400"/>
      <c r="AP184" s="401"/>
      <c r="AQ184" s="399"/>
      <c r="AR184" s="400"/>
      <c r="AS184" s="400"/>
      <c r="AT184" s="401"/>
      <c r="AU184" s="399"/>
      <c r="AV184" s="400"/>
      <c r="AW184" s="400"/>
      <c r="AX184" s="401"/>
      <c r="AY184" s="399"/>
      <c r="AZ184" s="400"/>
      <c r="BA184" s="400"/>
      <c r="BB184" s="401"/>
      <c r="BC184" s="399"/>
      <c r="BD184" s="400"/>
      <c r="BE184" s="400"/>
      <c r="BF184" s="401"/>
      <c r="BG184" s="409" t="str">
        <f t="shared" si="2"/>
        <v>n.é.</v>
      </c>
      <c r="BH184" s="410"/>
    </row>
    <row r="185" spans="1:60" ht="20.100000000000001" hidden="1" customHeight="1" x14ac:dyDescent="0.2">
      <c r="A185" s="173" t="s">
        <v>724</v>
      </c>
      <c r="B185" s="174"/>
      <c r="C185" s="175" t="s">
        <v>168</v>
      </c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7"/>
      <c r="AC185" s="206" t="s">
        <v>156</v>
      </c>
      <c r="AD185" s="207"/>
      <c r="AE185" s="399"/>
      <c r="AF185" s="400"/>
      <c r="AG185" s="400"/>
      <c r="AH185" s="401"/>
      <c r="AI185" s="399"/>
      <c r="AJ185" s="400"/>
      <c r="AK185" s="400"/>
      <c r="AL185" s="401"/>
      <c r="AM185" s="399"/>
      <c r="AN185" s="400"/>
      <c r="AO185" s="400"/>
      <c r="AP185" s="401"/>
      <c r="AQ185" s="399"/>
      <c r="AR185" s="400"/>
      <c r="AS185" s="400"/>
      <c r="AT185" s="401"/>
      <c r="AU185" s="399"/>
      <c r="AV185" s="400"/>
      <c r="AW185" s="400"/>
      <c r="AX185" s="401"/>
      <c r="AY185" s="399"/>
      <c r="AZ185" s="400"/>
      <c r="BA185" s="400"/>
      <c r="BB185" s="401"/>
      <c r="BC185" s="399"/>
      <c r="BD185" s="400"/>
      <c r="BE185" s="400"/>
      <c r="BF185" s="401"/>
      <c r="BG185" s="409" t="str">
        <f t="shared" si="2"/>
        <v>n.é.</v>
      </c>
      <c r="BH185" s="410"/>
    </row>
    <row r="186" spans="1:60" ht="20.100000000000001" hidden="1" customHeight="1" x14ac:dyDescent="0.2">
      <c r="A186" s="173" t="s">
        <v>725</v>
      </c>
      <c r="B186" s="174"/>
      <c r="C186" s="175" t="s">
        <v>169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7"/>
      <c r="AC186" s="206" t="s">
        <v>157</v>
      </c>
      <c r="AD186" s="207"/>
      <c r="AE186" s="399"/>
      <c r="AF186" s="400"/>
      <c r="AG186" s="400"/>
      <c r="AH186" s="401"/>
      <c r="AI186" s="399"/>
      <c r="AJ186" s="400"/>
      <c r="AK186" s="400"/>
      <c r="AL186" s="401"/>
      <c r="AM186" s="399"/>
      <c r="AN186" s="400"/>
      <c r="AO186" s="400"/>
      <c r="AP186" s="401"/>
      <c r="AQ186" s="399"/>
      <c r="AR186" s="400"/>
      <c r="AS186" s="400"/>
      <c r="AT186" s="401"/>
      <c r="AU186" s="399"/>
      <c r="AV186" s="400"/>
      <c r="AW186" s="400"/>
      <c r="AX186" s="401"/>
      <c r="AY186" s="399"/>
      <c r="AZ186" s="400"/>
      <c r="BA186" s="400"/>
      <c r="BB186" s="401"/>
      <c r="BC186" s="399"/>
      <c r="BD186" s="400"/>
      <c r="BE186" s="400"/>
      <c r="BF186" s="401"/>
      <c r="BG186" s="409" t="str">
        <f t="shared" si="2"/>
        <v>n.é.</v>
      </c>
      <c r="BH186" s="410"/>
    </row>
    <row r="187" spans="1:60" ht="20.100000000000001" hidden="1" customHeight="1" x14ac:dyDescent="0.2">
      <c r="A187" s="173" t="s">
        <v>726</v>
      </c>
      <c r="B187" s="174"/>
      <c r="C187" s="175" t="s">
        <v>170</v>
      </c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7"/>
      <c r="AC187" s="206" t="s">
        <v>158</v>
      </c>
      <c r="AD187" s="207"/>
      <c r="AE187" s="399"/>
      <c r="AF187" s="400"/>
      <c r="AG187" s="400"/>
      <c r="AH187" s="401"/>
      <c r="AI187" s="399"/>
      <c r="AJ187" s="400"/>
      <c r="AK187" s="400"/>
      <c r="AL187" s="401"/>
      <c r="AM187" s="399"/>
      <c r="AN187" s="400"/>
      <c r="AO187" s="400"/>
      <c r="AP187" s="401"/>
      <c r="AQ187" s="399"/>
      <c r="AR187" s="400"/>
      <c r="AS187" s="400"/>
      <c r="AT187" s="401"/>
      <c r="AU187" s="399"/>
      <c r="AV187" s="400"/>
      <c r="AW187" s="400"/>
      <c r="AX187" s="401"/>
      <c r="AY187" s="399"/>
      <c r="AZ187" s="400"/>
      <c r="BA187" s="400"/>
      <c r="BB187" s="401"/>
      <c r="BC187" s="399"/>
      <c r="BD187" s="400"/>
      <c r="BE187" s="400"/>
      <c r="BF187" s="401"/>
      <c r="BG187" s="409" t="str">
        <f t="shared" si="2"/>
        <v>n.é.</v>
      </c>
      <c r="BH187" s="410"/>
    </row>
    <row r="188" spans="1:60" s="2" customFormat="1" ht="20.100000000000001" customHeight="1" x14ac:dyDescent="0.2">
      <c r="A188" s="183" t="s">
        <v>727</v>
      </c>
      <c r="B188" s="184"/>
      <c r="C188" s="196" t="s">
        <v>770</v>
      </c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8"/>
      <c r="AC188" s="204" t="s">
        <v>61</v>
      </c>
      <c r="AD188" s="205"/>
      <c r="AE188" s="193">
        <f>SUM(AE184:AH187)</f>
        <v>0</v>
      </c>
      <c r="AF188" s="194"/>
      <c r="AG188" s="194"/>
      <c r="AH188" s="195"/>
      <c r="AI188" s="193">
        <f>SUM(AI184:AL187)</f>
        <v>0</v>
      </c>
      <c r="AJ188" s="194"/>
      <c r="AK188" s="194"/>
      <c r="AL188" s="195"/>
      <c r="AM188" s="193">
        <f>SUM(AM184:AP187)</f>
        <v>0</v>
      </c>
      <c r="AN188" s="194"/>
      <c r="AO188" s="194"/>
      <c r="AP188" s="195"/>
      <c r="AQ188" s="193">
        <f>SUM(AQ184:AT187)</f>
        <v>0</v>
      </c>
      <c r="AR188" s="194"/>
      <c r="AS188" s="194"/>
      <c r="AT188" s="195"/>
      <c r="AU188" s="193">
        <f>SUM(AU184:AX187)</f>
        <v>0</v>
      </c>
      <c r="AV188" s="194"/>
      <c r="AW188" s="194"/>
      <c r="AX188" s="195"/>
      <c r="AY188" s="193">
        <f>SUM(AY184:BB187)</f>
        <v>0</v>
      </c>
      <c r="AZ188" s="194"/>
      <c r="BA188" s="194"/>
      <c r="BB188" s="195"/>
      <c r="BC188" s="193">
        <f>SUM(BC184:BF187)</f>
        <v>0</v>
      </c>
      <c r="BD188" s="194"/>
      <c r="BE188" s="194"/>
      <c r="BF188" s="195"/>
      <c r="BG188" s="181" t="str">
        <f t="shared" si="2"/>
        <v>n.é.</v>
      </c>
      <c r="BH188" s="182"/>
    </row>
    <row r="189" spans="1:60" ht="20.100000000000001" hidden="1" customHeight="1" x14ac:dyDescent="0.2">
      <c r="A189" s="173" t="s">
        <v>728</v>
      </c>
      <c r="B189" s="174"/>
      <c r="C189" s="175" t="s">
        <v>416</v>
      </c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7"/>
      <c r="AC189" s="206" t="s">
        <v>159</v>
      </c>
      <c r="AD189" s="207"/>
      <c r="AE189" s="399"/>
      <c r="AF189" s="400"/>
      <c r="AG189" s="400"/>
      <c r="AH189" s="401"/>
      <c r="AI189" s="399"/>
      <c r="AJ189" s="400"/>
      <c r="AK189" s="400"/>
      <c r="AL189" s="401"/>
      <c r="AM189" s="399"/>
      <c r="AN189" s="400"/>
      <c r="AO189" s="400"/>
      <c r="AP189" s="401"/>
      <c r="AQ189" s="399"/>
      <c r="AR189" s="400"/>
      <c r="AS189" s="400"/>
      <c r="AT189" s="401"/>
      <c r="AU189" s="399"/>
      <c r="AV189" s="400"/>
      <c r="AW189" s="400"/>
      <c r="AX189" s="401"/>
      <c r="AY189" s="399"/>
      <c r="AZ189" s="400"/>
      <c r="BA189" s="400"/>
      <c r="BB189" s="401"/>
      <c r="BC189" s="399"/>
      <c r="BD189" s="400"/>
      <c r="BE189" s="400"/>
      <c r="BF189" s="401"/>
      <c r="BG189" s="409" t="str">
        <f t="shared" si="2"/>
        <v>n.é.</v>
      </c>
      <c r="BH189" s="410"/>
    </row>
    <row r="190" spans="1:60" ht="20.100000000000001" hidden="1" customHeight="1" x14ac:dyDescent="0.2">
      <c r="A190" s="173" t="s">
        <v>729</v>
      </c>
      <c r="B190" s="174"/>
      <c r="C190" s="175" t="s">
        <v>417</v>
      </c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7"/>
      <c r="AC190" s="206" t="s">
        <v>160</v>
      </c>
      <c r="AD190" s="207"/>
      <c r="AE190" s="399"/>
      <c r="AF190" s="400"/>
      <c r="AG190" s="400"/>
      <c r="AH190" s="401"/>
      <c r="AI190" s="399"/>
      <c r="AJ190" s="400"/>
      <c r="AK190" s="400"/>
      <c r="AL190" s="401"/>
      <c r="AM190" s="399"/>
      <c r="AN190" s="400"/>
      <c r="AO190" s="400"/>
      <c r="AP190" s="401"/>
      <c r="AQ190" s="399"/>
      <c r="AR190" s="400"/>
      <c r="AS190" s="400"/>
      <c r="AT190" s="401"/>
      <c r="AU190" s="399"/>
      <c r="AV190" s="400"/>
      <c r="AW190" s="400"/>
      <c r="AX190" s="401"/>
      <c r="AY190" s="399"/>
      <c r="AZ190" s="400"/>
      <c r="BA190" s="400"/>
      <c r="BB190" s="401"/>
      <c r="BC190" s="399"/>
      <c r="BD190" s="400"/>
      <c r="BE190" s="400"/>
      <c r="BF190" s="401"/>
      <c r="BG190" s="409" t="str">
        <f t="shared" si="2"/>
        <v>n.é.</v>
      </c>
      <c r="BH190" s="410"/>
    </row>
    <row r="191" spans="1:60" ht="20.100000000000001" hidden="1" customHeight="1" x14ac:dyDescent="0.2">
      <c r="A191" s="173" t="s">
        <v>730</v>
      </c>
      <c r="B191" s="174"/>
      <c r="C191" s="175" t="s">
        <v>418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7"/>
      <c r="AC191" s="206" t="s">
        <v>161</v>
      </c>
      <c r="AD191" s="207"/>
      <c r="AE191" s="399"/>
      <c r="AF191" s="400"/>
      <c r="AG191" s="400"/>
      <c r="AH191" s="401"/>
      <c r="AI191" s="399"/>
      <c r="AJ191" s="400"/>
      <c r="AK191" s="400"/>
      <c r="AL191" s="401"/>
      <c r="AM191" s="399"/>
      <c r="AN191" s="400"/>
      <c r="AO191" s="400"/>
      <c r="AP191" s="401"/>
      <c r="AQ191" s="399"/>
      <c r="AR191" s="400"/>
      <c r="AS191" s="400"/>
      <c r="AT191" s="401"/>
      <c r="AU191" s="399"/>
      <c r="AV191" s="400"/>
      <c r="AW191" s="400"/>
      <c r="AX191" s="401"/>
      <c r="AY191" s="399"/>
      <c r="AZ191" s="400"/>
      <c r="BA191" s="400"/>
      <c r="BB191" s="401"/>
      <c r="BC191" s="399"/>
      <c r="BD191" s="400"/>
      <c r="BE191" s="400"/>
      <c r="BF191" s="401"/>
      <c r="BG191" s="409" t="str">
        <f t="shared" si="2"/>
        <v>n.é.</v>
      </c>
      <c r="BH191" s="410"/>
    </row>
    <row r="192" spans="1:60" ht="20.100000000000001" hidden="1" customHeight="1" x14ac:dyDescent="0.2">
      <c r="A192" s="173" t="s">
        <v>731</v>
      </c>
      <c r="B192" s="174"/>
      <c r="C192" s="175" t="s">
        <v>171</v>
      </c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7"/>
      <c r="AC192" s="206" t="s">
        <v>162</v>
      </c>
      <c r="AD192" s="207"/>
      <c r="AE192" s="399"/>
      <c r="AF192" s="400"/>
      <c r="AG192" s="400"/>
      <c r="AH192" s="401"/>
      <c r="AI192" s="399"/>
      <c r="AJ192" s="400"/>
      <c r="AK192" s="400"/>
      <c r="AL192" s="401"/>
      <c r="AM192" s="399"/>
      <c r="AN192" s="400"/>
      <c r="AO192" s="400"/>
      <c r="AP192" s="401"/>
      <c r="AQ192" s="399"/>
      <c r="AR192" s="400"/>
      <c r="AS192" s="400"/>
      <c r="AT192" s="401"/>
      <c r="AU192" s="399"/>
      <c r="AV192" s="400"/>
      <c r="AW192" s="400"/>
      <c r="AX192" s="401"/>
      <c r="AY192" s="399"/>
      <c r="AZ192" s="400"/>
      <c r="BA192" s="400"/>
      <c r="BB192" s="401"/>
      <c r="BC192" s="399"/>
      <c r="BD192" s="400"/>
      <c r="BE192" s="400"/>
      <c r="BF192" s="401"/>
      <c r="BG192" s="409" t="str">
        <f t="shared" si="2"/>
        <v>n.é.</v>
      </c>
      <c r="BH192" s="410"/>
    </row>
    <row r="193" spans="1:60" ht="20.100000000000001" hidden="1" customHeight="1" x14ac:dyDescent="0.2">
      <c r="A193" s="173" t="s">
        <v>732</v>
      </c>
      <c r="B193" s="174"/>
      <c r="C193" s="175" t="s">
        <v>419</v>
      </c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7"/>
      <c r="AC193" s="206" t="s">
        <v>163</v>
      </c>
      <c r="AD193" s="207"/>
      <c r="AE193" s="399"/>
      <c r="AF193" s="400"/>
      <c r="AG193" s="400"/>
      <c r="AH193" s="401"/>
      <c r="AI193" s="399"/>
      <c r="AJ193" s="400"/>
      <c r="AK193" s="400"/>
      <c r="AL193" s="401"/>
      <c r="AM193" s="399"/>
      <c r="AN193" s="400"/>
      <c r="AO193" s="400"/>
      <c r="AP193" s="401"/>
      <c r="AQ193" s="399"/>
      <c r="AR193" s="400"/>
      <c r="AS193" s="400"/>
      <c r="AT193" s="401"/>
      <c r="AU193" s="399"/>
      <c r="AV193" s="400"/>
      <c r="AW193" s="400"/>
      <c r="AX193" s="401"/>
      <c r="AY193" s="399"/>
      <c r="AZ193" s="400"/>
      <c r="BA193" s="400"/>
      <c r="BB193" s="401"/>
      <c r="BC193" s="399"/>
      <c r="BD193" s="400"/>
      <c r="BE193" s="400"/>
      <c r="BF193" s="401"/>
      <c r="BG193" s="409" t="str">
        <f t="shared" si="2"/>
        <v>n.é.</v>
      </c>
      <c r="BH193" s="410"/>
    </row>
    <row r="194" spans="1:60" ht="20.100000000000001" hidden="1" customHeight="1" x14ac:dyDescent="0.2">
      <c r="A194" s="173" t="s">
        <v>733</v>
      </c>
      <c r="B194" s="174"/>
      <c r="C194" s="175" t="s">
        <v>420</v>
      </c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7"/>
      <c r="AC194" s="206" t="s">
        <v>164</v>
      </c>
      <c r="AD194" s="207"/>
      <c r="AE194" s="399"/>
      <c r="AF194" s="400"/>
      <c r="AG194" s="400"/>
      <c r="AH194" s="401"/>
      <c r="AI194" s="399"/>
      <c r="AJ194" s="400"/>
      <c r="AK194" s="400"/>
      <c r="AL194" s="401"/>
      <c r="AM194" s="399"/>
      <c r="AN194" s="400"/>
      <c r="AO194" s="400"/>
      <c r="AP194" s="401"/>
      <c r="AQ194" s="399"/>
      <c r="AR194" s="400"/>
      <c r="AS194" s="400"/>
      <c r="AT194" s="401"/>
      <c r="AU194" s="399"/>
      <c r="AV194" s="400"/>
      <c r="AW194" s="400"/>
      <c r="AX194" s="401"/>
      <c r="AY194" s="399"/>
      <c r="AZ194" s="400"/>
      <c r="BA194" s="400"/>
      <c r="BB194" s="401"/>
      <c r="BC194" s="399"/>
      <c r="BD194" s="400"/>
      <c r="BE194" s="400"/>
      <c r="BF194" s="401"/>
      <c r="BG194" s="409" t="str">
        <f t="shared" si="2"/>
        <v>n.é.</v>
      </c>
      <c r="BH194" s="410"/>
    </row>
    <row r="195" spans="1:60" ht="20.100000000000001" hidden="1" customHeight="1" x14ac:dyDescent="0.2">
      <c r="A195" s="173" t="s">
        <v>734</v>
      </c>
      <c r="B195" s="174"/>
      <c r="C195" s="175" t="s">
        <v>172</v>
      </c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7"/>
      <c r="AC195" s="206" t="s">
        <v>165</v>
      </c>
      <c r="AD195" s="207"/>
      <c r="AE195" s="399"/>
      <c r="AF195" s="400"/>
      <c r="AG195" s="400"/>
      <c r="AH195" s="401"/>
      <c r="AI195" s="399"/>
      <c r="AJ195" s="400"/>
      <c r="AK195" s="400"/>
      <c r="AL195" s="401"/>
      <c r="AM195" s="399"/>
      <c r="AN195" s="400"/>
      <c r="AO195" s="400"/>
      <c r="AP195" s="401"/>
      <c r="AQ195" s="399"/>
      <c r="AR195" s="400"/>
      <c r="AS195" s="400"/>
      <c r="AT195" s="401"/>
      <c r="AU195" s="399"/>
      <c r="AV195" s="400"/>
      <c r="AW195" s="400"/>
      <c r="AX195" s="401"/>
      <c r="AY195" s="399"/>
      <c r="AZ195" s="400"/>
      <c r="BA195" s="400"/>
      <c r="BB195" s="401"/>
      <c r="BC195" s="399"/>
      <c r="BD195" s="400"/>
      <c r="BE195" s="400"/>
      <c r="BF195" s="401"/>
      <c r="BG195" s="409" t="str">
        <f t="shared" si="2"/>
        <v>n.é.</v>
      </c>
      <c r="BH195" s="410"/>
    </row>
    <row r="196" spans="1:60" ht="20.100000000000001" hidden="1" customHeight="1" x14ac:dyDescent="0.2">
      <c r="A196" s="173" t="s">
        <v>735</v>
      </c>
      <c r="B196" s="174"/>
      <c r="C196" s="175" t="s">
        <v>680</v>
      </c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7"/>
      <c r="AC196" s="206" t="s">
        <v>166</v>
      </c>
      <c r="AD196" s="207"/>
      <c r="AE196" s="399"/>
      <c r="AF196" s="400"/>
      <c r="AG196" s="400"/>
      <c r="AH196" s="401"/>
      <c r="AI196" s="399"/>
      <c r="AJ196" s="400"/>
      <c r="AK196" s="400"/>
      <c r="AL196" s="401"/>
      <c r="AM196" s="399"/>
      <c r="AN196" s="400"/>
      <c r="AO196" s="400"/>
      <c r="AP196" s="401"/>
      <c r="AQ196" s="399"/>
      <c r="AR196" s="400"/>
      <c r="AS196" s="400"/>
      <c r="AT196" s="401"/>
      <c r="AU196" s="399"/>
      <c r="AV196" s="400"/>
      <c r="AW196" s="400"/>
      <c r="AX196" s="401"/>
      <c r="AY196" s="399"/>
      <c r="AZ196" s="400"/>
      <c r="BA196" s="400"/>
      <c r="BB196" s="401"/>
      <c r="BC196" s="399"/>
      <c r="BD196" s="400"/>
      <c r="BE196" s="400"/>
      <c r="BF196" s="401"/>
      <c r="BG196" s="409" t="str">
        <f t="shared" si="2"/>
        <v>n.é.</v>
      </c>
      <c r="BH196" s="410"/>
    </row>
    <row r="197" spans="1:60" ht="20.100000000000001" hidden="1" customHeight="1" x14ac:dyDescent="0.2">
      <c r="A197" s="173" t="s">
        <v>736</v>
      </c>
      <c r="B197" s="174"/>
      <c r="C197" s="175" t="s">
        <v>173</v>
      </c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7"/>
      <c r="AC197" s="206" t="s">
        <v>681</v>
      </c>
      <c r="AD197" s="207"/>
      <c r="AE197" s="399"/>
      <c r="AF197" s="400"/>
      <c r="AG197" s="400"/>
      <c r="AH197" s="401"/>
      <c r="AI197" s="399"/>
      <c r="AJ197" s="400"/>
      <c r="AK197" s="400"/>
      <c r="AL197" s="401"/>
      <c r="AM197" s="399"/>
      <c r="AN197" s="400"/>
      <c r="AO197" s="400"/>
      <c r="AP197" s="401"/>
      <c r="AQ197" s="399"/>
      <c r="AR197" s="400"/>
      <c r="AS197" s="400"/>
      <c r="AT197" s="401"/>
      <c r="AU197" s="399"/>
      <c r="AV197" s="400"/>
      <c r="AW197" s="400"/>
      <c r="AX197" s="401"/>
      <c r="AY197" s="399"/>
      <c r="AZ197" s="400"/>
      <c r="BA197" s="400"/>
      <c r="BB197" s="401"/>
      <c r="BC197" s="399"/>
      <c r="BD197" s="400"/>
      <c r="BE197" s="400"/>
      <c r="BF197" s="401"/>
      <c r="BG197" s="409" t="str">
        <f t="shared" si="2"/>
        <v>n.é.</v>
      </c>
      <c r="BH197" s="410"/>
    </row>
    <row r="198" spans="1:60" ht="20.100000000000001" customHeight="1" x14ac:dyDescent="0.2">
      <c r="A198" s="183" t="s">
        <v>737</v>
      </c>
      <c r="B198" s="184"/>
      <c r="C198" s="196" t="s">
        <v>771</v>
      </c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8"/>
      <c r="AC198" s="204" t="s">
        <v>62</v>
      </c>
      <c r="AD198" s="205"/>
      <c r="AE198" s="193">
        <f>SUM(AE189:AH197)</f>
        <v>0</v>
      </c>
      <c r="AF198" s="194"/>
      <c r="AG198" s="194"/>
      <c r="AH198" s="195"/>
      <c r="AI198" s="193"/>
      <c r="AJ198" s="194"/>
      <c r="AK198" s="194"/>
      <c r="AL198" s="195"/>
      <c r="AM198" s="193"/>
      <c r="AN198" s="194"/>
      <c r="AO198" s="194"/>
      <c r="AP198" s="195"/>
      <c r="AQ198" s="193"/>
      <c r="AR198" s="194"/>
      <c r="AS198" s="194"/>
      <c r="AT198" s="195"/>
      <c r="AU198" s="193"/>
      <c r="AV198" s="194"/>
      <c r="AW198" s="194"/>
      <c r="AX198" s="195"/>
      <c r="AY198" s="193"/>
      <c r="AZ198" s="194"/>
      <c r="BA198" s="194"/>
      <c r="BB198" s="195"/>
      <c r="BC198" s="193"/>
      <c r="BD198" s="194"/>
      <c r="BE198" s="194"/>
      <c r="BF198" s="195"/>
      <c r="BG198" s="181" t="str">
        <f t="shared" si="2"/>
        <v>n.é.</v>
      </c>
      <c r="BH198" s="182"/>
    </row>
    <row r="199" spans="1:60" s="2" customFormat="1" ht="20.100000000000001" customHeight="1" x14ac:dyDescent="0.2">
      <c r="A199" s="166" t="s">
        <v>738</v>
      </c>
      <c r="B199" s="167"/>
      <c r="C199" s="168" t="s">
        <v>772</v>
      </c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70"/>
      <c r="AC199" s="202" t="s">
        <v>174</v>
      </c>
      <c r="AD199" s="203"/>
      <c r="AE199" s="199">
        <f>AE121+AE122+AE150+AE159+AE175+AE183+AE188+AE198</f>
        <v>41625681</v>
      </c>
      <c r="AF199" s="200"/>
      <c r="AG199" s="200"/>
      <c r="AH199" s="201"/>
      <c r="AI199" s="199">
        <f>AI121+AI122+AI150+AI159+AI175+AI183+AI188+AI198</f>
        <v>41771165</v>
      </c>
      <c r="AJ199" s="200"/>
      <c r="AK199" s="200"/>
      <c r="AL199" s="201"/>
      <c r="AM199" s="199">
        <f>AM121+AM122+AM150+AM159+AM175+AM183+AM188+AM198</f>
        <v>0</v>
      </c>
      <c r="AN199" s="200"/>
      <c r="AO199" s="200"/>
      <c r="AP199" s="201"/>
      <c r="AQ199" s="199">
        <f>AQ121+AQ122+AQ150+AQ159+AQ175+AQ183+AQ188+AQ198</f>
        <v>0</v>
      </c>
      <c r="AR199" s="200"/>
      <c r="AS199" s="200"/>
      <c r="AT199" s="201"/>
      <c r="AU199" s="199">
        <f>AU121+AU122+AU150+AU159+AU175+AU183+AU188+AU198</f>
        <v>0</v>
      </c>
      <c r="AV199" s="200"/>
      <c r="AW199" s="200"/>
      <c r="AX199" s="201"/>
      <c r="AY199" s="199">
        <f>AY121+AY122+AY150+AY159+AY175+AY183+AY188+AY198</f>
        <v>0</v>
      </c>
      <c r="AZ199" s="200"/>
      <c r="BA199" s="200"/>
      <c r="BB199" s="201"/>
      <c r="BC199" s="199">
        <f>BC121+BC122+BC150+BC159+BC175+BC183+BC188+BC198</f>
        <v>0</v>
      </c>
      <c r="BD199" s="200"/>
      <c r="BE199" s="200"/>
      <c r="BF199" s="201"/>
      <c r="BG199" s="159">
        <f t="shared" si="2"/>
        <v>0</v>
      </c>
      <c r="BH199" s="160"/>
    </row>
    <row r="200" spans="1:60" ht="20.100000000000001" hidden="1" customHeight="1" x14ac:dyDescent="0.2">
      <c r="A200" s="173" t="s">
        <v>739</v>
      </c>
      <c r="B200" s="174"/>
      <c r="C200" s="175" t="s">
        <v>682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7"/>
      <c r="AC200" s="178" t="s">
        <v>381</v>
      </c>
      <c r="AD200" s="179"/>
      <c r="AE200" s="392"/>
      <c r="AF200" s="392"/>
      <c r="AG200" s="392"/>
      <c r="AH200" s="392"/>
      <c r="AI200" s="392"/>
      <c r="AJ200" s="392"/>
      <c r="AK200" s="392"/>
      <c r="AL200" s="392"/>
      <c r="AM200" s="392"/>
      <c r="AN200" s="392"/>
      <c r="AO200" s="392"/>
      <c r="AP200" s="392"/>
      <c r="AQ200" s="392"/>
      <c r="AR200" s="392"/>
      <c r="AS200" s="392"/>
      <c r="AT200" s="392"/>
      <c r="AU200" s="392"/>
      <c r="AV200" s="392"/>
      <c r="AW200" s="392"/>
      <c r="AX200" s="392"/>
      <c r="AY200" s="392"/>
      <c r="AZ200" s="392"/>
      <c r="BA200" s="392"/>
      <c r="BB200" s="392"/>
      <c r="BC200" s="392"/>
      <c r="BD200" s="392"/>
      <c r="BE200" s="392"/>
      <c r="BF200" s="392"/>
      <c r="BG200" s="181" t="str">
        <f t="shared" si="2"/>
        <v>n.é.</v>
      </c>
      <c r="BH200" s="182"/>
    </row>
    <row r="201" spans="1:60" ht="20.100000000000001" hidden="1" customHeight="1" x14ac:dyDescent="0.2">
      <c r="A201" s="173" t="s">
        <v>740</v>
      </c>
      <c r="B201" s="174"/>
      <c r="C201" s="175" t="s">
        <v>382</v>
      </c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7"/>
      <c r="AC201" s="178" t="s">
        <v>383</v>
      </c>
      <c r="AD201" s="179"/>
      <c r="AE201" s="392"/>
      <c r="AF201" s="392"/>
      <c r="AG201" s="392"/>
      <c r="AH201" s="392"/>
      <c r="AI201" s="392"/>
      <c r="AJ201" s="392"/>
      <c r="AK201" s="392"/>
      <c r="AL201" s="392"/>
      <c r="AM201" s="392"/>
      <c r="AN201" s="392"/>
      <c r="AO201" s="392"/>
      <c r="AP201" s="392"/>
      <c r="AQ201" s="392"/>
      <c r="AR201" s="392"/>
      <c r="AS201" s="392"/>
      <c r="AT201" s="392"/>
      <c r="AU201" s="392"/>
      <c r="AV201" s="392"/>
      <c r="AW201" s="392"/>
      <c r="AX201" s="392"/>
      <c r="AY201" s="392"/>
      <c r="AZ201" s="392"/>
      <c r="BA201" s="392"/>
      <c r="BB201" s="392"/>
      <c r="BC201" s="392"/>
      <c r="BD201" s="392"/>
      <c r="BE201" s="392"/>
      <c r="BF201" s="392"/>
      <c r="BG201" s="181" t="str">
        <f t="shared" si="2"/>
        <v>n.é.</v>
      </c>
      <c r="BH201" s="182"/>
    </row>
    <row r="202" spans="1:60" ht="20.100000000000001" hidden="1" customHeight="1" x14ac:dyDescent="0.2">
      <c r="A202" s="173" t="s">
        <v>741</v>
      </c>
      <c r="B202" s="174"/>
      <c r="C202" s="175" t="s">
        <v>683</v>
      </c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7"/>
      <c r="AC202" s="178" t="s">
        <v>384</v>
      </c>
      <c r="AD202" s="179"/>
      <c r="AE202" s="392"/>
      <c r="AF202" s="392"/>
      <c r="AG202" s="392"/>
      <c r="AH202" s="392"/>
      <c r="AI202" s="392"/>
      <c r="AJ202" s="392"/>
      <c r="AK202" s="392"/>
      <c r="AL202" s="392"/>
      <c r="AM202" s="392"/>
      <c r="AN202" s="392"/>
      <c r="AO202" s="392"/>
      <c r="AP202" s="392"/>
      <c r="AQ202" s="392"/>
      <c r="AR202" s="392"/>
      <c r="AS202" s="392"/>
      <c r="AT202" s="392"/>
      <c r="AU202" s="392"/>
      <c r="AV202" s="392"/>
      <c r="AW202" s="392"/>
      <c r="AX202" s="392"/>
      <c r="AY202" s="392"/>
      <c r="AZ202" s="392"/>
      <c r="BA202" s="392"/>
      <c r="BB202" s="392"/>
      <c r="BC202" s="392"/>
      <c r="BD202" s="392"/>
      <c r="BE202" s="392"/>
      <c r="BF202" s="392"/>
      <c r="BG202" s="181" t="str">
        <f t="shared" si="2"/>
        <v>n.é.</v>
      </c>
      <c r="BH202" s="182"/>
    </row>
    <row r="203" spans="1:60" ht="20.100000000000001" customHeight="1" x14ac:dyDescent="0.2">
      <c r="A203" s="183" t="s">
        <v>742</v>
      </c>
      <c r="B203" s="184"/>
      <c r="C203" s="196" t="s">
        <v>773</v>
      </c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8"/>
      <c r="AC203" s="188" t="s">
        <v>385</v>
      </c>
      <c r="AD203" s="189"/>
      <c r="AE203" s="180">
        <f>SUM(AE200:AH202)</f>
        <v>0</v>
      </c>
      <c r="AF203" s="180"/>
      <c r="AG203" s="180"/>
      <c r="AH203" s="180"/>
      <c r="AI203" s="180">
        <f>SUM(AI200:AL202)</f>
        <v>0</v>
      </c>
      <c r="AJ203" s="180"/>
      <c r="AK203" s="180"/>
      <c r="AL203" s="180"/>
      <c r="AM203" s="180">
        <f>SUM(AM200:AP202)</f>
        <v>0</v>
      </c>
      <c r="AN203" s="180"/>
      <c r="AO203" s="180"/>
      <c r="AP203" s="180"/>
      <c r="AQ203" s="180">
        <f>SUM(AQ200:AT202)</f>
        <v>0</v>
      </c>
      <c r="AR203" s="180"/>
      <c r="AS203" s="180"/>
      <c r="AT203" s="180"/>
      <c r="AU203" s="180">
        <f>SUM(AU200:AX202)</f>
        <v>0</v>
      </c>
      <c r="AV203" s="180"/>
      <c r="AW203" s="180"/>
      <c r="AX203" s="180"/>
      <c r="AY203" s="180">
        <f>SUM(AY200:BB202)</f>
        <v>0</v>
      </c>
      <c r="AZ203" s="180"/>
      <c r="BA203" s="180"/>
      <c r="BB203" s="180"/>
      <c r="BC203" s="180">
        <f>SUM(BC200:BF202)</f>
        <v>0</v>
      </c>
      <c r="BD203" s="180"/>
      <c r="BE203" s="180"/>
      <c r="BF203" s="180"/>
      <c r="BG203" s="181" t="str">
        <f t="shared" si="2"/>
        <v>n.é.</v>
      </c>
      <c r="BH203" s="182"/>
    </row>
    <row r="204" spans="1:60" ht="20.100000000000001" hidden="1" customHeight="1" x14ac:dyDescent="0.2">
      <c r="A204" s="173" t="s">
        <v>743</v>
      </c>
      <c r="B204" s="174"/>
      <c r="C204" s="190" t="s">
        <v>386</v>
      </c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2"/>
      <c r="AC204" s="178" t="s">
        <v>387</v>
      </c>
      <c r="AD204" s="179"/>
      <c r="AE204" s="392"/>
      <c r="AF204" s="392"/>
      <c r="AG204" s="392"/>
      <c r="AH204" s="392"/>
      <c r="AI204" s="392"/>
      <c r="AJ204" s="392"/>
      <c r="AK204" s="392"/>
      <c r="AL204" s="392"/>
      <c r="AM204" s="392"/>
      <c r="AN204" s="392"/>
      <c r="AO204" s="392"/>
      <c r="AP204" s="392"/>
      <c r="AQ204" s="392"/>
      <c r="AR204" s="392"/>
      <c r="AS204" s="392"/>
      <c r="AT204" s="392"/>
      <c r="AU204" s="392"/>
      <c r="AV204" s="392"/>
      <c r="AW204" s="392"/>
      <c r="AX204" s="392"/>
      <c r="AY204" s="392"/>
      <c r="AZ204" s="392"/>
      <c r="BA204" s="392"/>
      <c r="BB204" s="392"/>
      <c r="BC204" s="392"/>
      <c r="BD204" s="392"/>
      <c r="BE204" s="392"/>
      <c r="BF204" s="392"/>
      <c r="BG204" s="181" t="str">
        <f t="shared" si="2"/>
        <v>n.é.</v>
      </c>
      <c r="BH204" s="182"/>
    </row>
    <row r="205" spans="1:60" ht="20.100000000000001" hidden="1" customHeight="1" x14ac:dyDescent="0.2">
      <c r="A205" s="173" t="s">
        <v>744</v>
      </c>
      <c r="B205" s="174"/>
      <c r="C205" s="175" t="s">
        <v>389</v>
      </c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7"/>
      <c r="AC205" s="178" t="s">
        <v>388</v>
      </c>
      <c r="AD205" s="179"/>
      <c r="AE205" s="392"/>
      <c r="AF205" s="392"/>
      <c r="AG205" s="392"/>
      <c r="AH205" s="392"/>
      <c r="AI205" s="392"/>
      <c r="AJ205" s="392"/>
      <c r="AK205" s="392"/>
      <c r="AL205" s="392"/>
      <c r="AM205" s="392"/>
      <c r="AN205" s="392"/>
      <c r="AO205" s="392"/>
      <c r="AP205" s="392"/>
      <c r="AQ205" s="392"/>
      <c r="AR205" s="392"/>
      <c r="AS205" s="392"/>
      <c r="AT205" s="392"/>
      <c r="AU205" s="392"/>
      <c r="AV205" s="392"/>
      <c r="AW205" s="392"/>
      <c r="AX205" s="392"/>
      <c r="AY205" s="392"/>
      <c r="AZ205" s="392"/>
      <c r="BA205" s="392"/>
      <c r="BB205" s="392"/>
      <c r="BC205" s="392"/>
      <c r="BD205" s="392"/>
      <c r="BE205" s="392"/>
      <c r="BF205" s="392"/>
      <c r="BG205" s="181" t="str">
        <f t="shared" si="2"/>
        <v>n.é.</v>
      </c>
      <c r="BH205" s="182"/>
    </row>
    <row r="206" spans="1:60" ht="20.100000000000001" hidden="1" customHeight="1" x14ac:dyDescent="0.2">
      <c r="A206" s="173" t="s">
        <v>745</v>
      </c>
      <c r="B206" s="174"/>
      <c r="C206" s="175" t="s">
        <v>684</v>
      </c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7"/>
      <c r="AC206" s="178" t="s">
        <v>390</v>
      </c>
      <c r="AD206" s="179"/>
      <c r="AE206" s="392"/>
      <c r="AF206" s="392"/>
      <c r="AG206" s="392"/>
      <c r="AH206" s="392"/>
      <c r="AI206" s="392"/>
      <c r="AJ206" s="392"/>
      <c r="AK206" s="392"/>
      <c r="AL206" s="392"/>
      <c r="AM206" s="392"/>
      <c r="AN206" s="392"/>
      <c r="AO206" s="392"/>
      <c r="AP206" s="392"/>
      <c r="AQ206" s="392"/>
      <c r="AR206" s="392"/>
      <c r="AS206" s="392"/>
      <c r="AT206" s="392"/>
      <c r="AU206" s="392"/>
      <c r="AV206" s="392"/>
      <c r="AW206" s="392"/>
      <c r="AX206" s="392"/>
      <c r="AY206" s="392"/>
      <c r="AZ206" s="392"/>
      <c r="BA206" s="392"/>
      <c r="BB206" s="392"/>
      <c r="BC206" s="392"/>
      <c r="BD206" s="392"/>
      <c r="BE206" s="392"/>
      <c r="BF206" s="392"/>
      <c r="BG206" s="181" t="str">
        <f t="shared" si="2"/>
        <v>n.é.</v>
      </c>
      <c r="BH206" s="182"/>
    </row>
    <row r="207" spans="1:60" ht="20.100000000000001" hidden="1" customHeight="1" x14ac:dyDescent="0.2">
      <c r="A207" s="173" t="s">
        <v>746</v>
      </c>
      <c r="B207" s="174"/>
      <c r="C207" s="175" t="s">
        <v>685</v>
      </c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7"/>
      <c r="AC207" s="178" t="s">
        <v>391</v>
      </c>
      <c r="AD207" s="179"/>
      <c r="AE207" s="392"/>
      <c r="AF207" s="392"/>
      <c r="AG207" s="392"/>
      <c r="AH207" s="392"/>
      <c r="AI207" s="392"/>
      <c r="AJ207" s="392"/>
      <c r="AK207" s="392"/>
      <c r="AL207" s="392"/>
      <c r="AM207" s="392"/>
      <c r="AN207" s="392"/>
      <c r="AO207" s="392"/>
      <c r="AP207" s="392"/>
      <c r="AQ207" s="392"/>
      <c r="AR207" s="392"/>
      <c r="AS207" s="392"/>
      <c r="AT207" s="392"/>
      <c r="AU207" s="392"/>
      <c r="AV207" s="392"/>
      <c r="AW207" s="392"/>
      <c r="AX207" s="392"/>
      <c r="AY207" s="392"/>
      <c r="AZ207" s="392"/>
      <c r="BA207" s="392"/>
      <c r="BB207" s="392"/>
      <c r="BC207" s="392"/>
      <c r="BD207" s="392"/>
      <c r="BE207" s="392"/>
      <c r="BF207" s="392"/>
      <c r="BG207" s="181" t="str">
        <f t="shared" si="2"/>
        <v>n.é.</v>
      </c>
      <c r="BH207" s="182"/>
    </row>
    <row r="208" spans="1:60" ht="20.100000000000001" hidden="1" customHeight="1" x14ac:dyDescent="0.2">
      <c r="A208" s="173" t="s">
        <v>747</v>
      </c>
      <c r="B208" s="174"/>
      <c r="C208" s="175" t="s">
        <v>686</v>
      </c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7"/>
      <c r="AC208" s="178" t="s">
        <v>687</v>
      </c>
      <c r="AD208" s="179"/>
      <c r="AE208" s="392"/>
      <c r="AF208" s="392"/>
      <c r="AG208" s="392"/>
      <c r="AH208" s="392"/>
      <c r="AI208" s="392"/>
      <c r="AJ208" s="392"/>
      <c r="AK208" s="392"/>
      <c r="AL208" s="392"/>
      <c r="AM208" s="392"/>
      <c r="AN208" s="392"/>
      <c r="AO208" s="392"/>
      <c r="AP208" s="392"/>
      <c r="AQ208" s="392"/>
      <c r="AR208" s="392"/>
      <c r="AS208" s="392"/>
      <c r="AT208" s="392"/>
      <c r="AU208" s="392"/>
      <c r="AV208" s="392"/>
      <c r="AW208" s="392"/>
      <c r="AX208" s="392"/>
      <c r="AY208" s="392"/>
      <c r="AZ208" s="392"/>
      <c r="BA208" s="392"/>
      <c r="BB208" s="392"/>
      <c r="BC208" s="392"/>
      <c r="BD208" s="392"/>
      <c r="BE208" s="392"/>
      <c r="BF208" s="392"/>
      <c r="BG208" s="181" t="str">
        <f t="shared" si="2"/>
        <v>n.é.</v>
      </c>
      <c r="BH208" s="182"/>
    </row>
    <row r="209" spans="1:60" ht="20.100000000000001" customHeight="1" x14ac:dyDescent="0.2">
      <c r="A209" s="183" t="s">
        <v>748</v>
      </c>
      <c r="B209" s="184"/>
      <c r="C209" s="185" t="s">
        <v>774</v>
      </c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7"/>
      <c r="AC209" s="188" t="s">
        <v>392</v>
      </c>
      <c r="AD209" s="189"/>
      <c r="AE209" s="180">
        <f>SUM(AE204:AH208)</f>
        <v>0</v>
      </c>
      <c r="AF209" s="180"/>
      <c r="AG209" s="180"/>
      <c r="AH209" s="180"/>
      <c r="AI209" s="180">
        <f>SUM(AI204:AL208)</f>
        <v>0</v>
      </c>
      <c r="AJ209" s="180"/>
      <c r="AK209" s="180"/>
      <c r="AL209" s="180"/>
      <c r="AM209" s="180">
        <f>SUM(AM204:AP208)</f>
        <v>0</v>
      </c>
      <c r="AN209" s="180"/>
      <c r="AO209" s="180"/>
      <c r="AP209" s="180"/>
      <c r="AQ209" s="180">
        <f>SUM(AQ204:AT208)</f>
        <v>0</v>
      </c>
      <c r="AR209" s="180"/>
      <c r="AS209" s="180"/>
      <c r="AT209" s="180"/>
      <c r="AU209" s="180">
        <f>SUM(AU204:AX208)</f>
        <v>0</v>
      </c>
      <c r="AV209" s="180"/>
      <c r="AW209" s="180"/>
      <c r="AX209" s="180"/>
      <c r="AY209" s="180">
        <f>SUM(AY204:BB208)</f>
        <v>0</v>
      </c>
      <c r="AZ209" s="180"/>
      <c r="BA209" s="180"/>
      <c r="BB209" s="180"/>
      <c r="BC209" s="180">
        <f>SUM(BC204:BF208)</f>
        <v>0</v>
      </c>
      <c r="BD209" s="180"/>
      <c r="BE209" s="180"/>
      <c r="BF209" s="180"/>
      <c r="BG209" s="181" t="str">
        <f t="shared" ref="BG209:BG229" si="3">IF(AI209&gt;0,BC209/AI209,"n.é.")</f>
        <v>n.é.</v>
      </c>
      <c r="BH209" s="182"/>
    </row>
    <row r="210" spans="1:60" ht="20.100000000000001" hidden="1" customHeight="1" x14ac:dyDescent="0.2">
      <c r="A210" s="173" t="s">
        <v>749</v>
      </c>
      <c r="B210" s="174"/>
      <c r="C210" s="190" t="s">
        <v>393</v>
      </c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2"/>
      <c r="AC210" s="178" t="s">
        <v>394</v>
      </c>
      <c r="AD210" s="179"/>
      <c r="AE210" s="392"/>
      <c r="AF210" s="392"/>
      <c r="AG210" s="392"/>
      <c r="AH210" s="392"/>
      <c r="AI210" s="392"/>
      <c r="AJ210" s="392"/>
      <c r="AK210" s="392"/>
      <c r="AL210" s="392"/>
      <c r="AM210" s="392"/>
      <c r="AN210" s="392"/>
      <c r="AO210" s="392"/>
      <c r="AP210" s="392"/>
      <c r="AQ210" s="392"/>
      <c r="AR210" s="392"/>
      <c r="AS210" s="392"/>
      <c r="AT210" s="392"/>
      <c r="AU210" s="392"/>
      <c r="AV210" s="392"/>
      <c r="AW210" s="392"/>
      <c r="AX210" s="392"/>
      <c r="AY210" s="392"/>
      <c r="AZ210" s="392"/>
      <c r="BA210" s="392"/>
      <c r="BB210" s="392"/>
      <c r="BC210" s="392"/>
      <c r="BD210" s="392"/>
      <c r="BE210" s="392"/>
      <c r="BF210" s="392"/>
      <c r="BG210" s="164" t="str">
        <f t="shared" si="3"/>
        <v>n.é.</v>
      </c>
      <c r="BH210" s="165"/>
    </row>
    <row r="211" spans="1:60" ht="20.100000000000001" hidden="1" customHeight="1" x14ac:dyDescent="0.2">
      <c r="A211" s="173" t="s">
        <v>750</v>
      </c>
      <c r="B211" s="174"/>
      <c r="C211" s="190" t="s">
        <v>395</v>
      </c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2"/>
      <c r="AC211" s="178" t="s">
        <v>396</v>
      </c>
      <c r="AD211" s="179"/>
      <c r="AE211" s="392"/>
      <c r="AF211" s="392"/>
      <c r="AG211" s="392"/>
      <c r="AH211" s="392"/>
      <c r="AI211" s="392"/>
      <c r="AJ211" s="392"/>
      <c r="AK211" s="392"/>
      <c r="AL211" s="392"/>
      <c r="AM211" s="392"/>
      <c r="AN211" s="392"/>
      <c r="AO211" s="392"/>
      <c r="AP211" s="392"/>
      <c r="AQ211" s="392"/>
      <c r="AR211" s="392"/>
      <c r="AS211" s="392"/>
      <c r="AT211" s="392"/>
      <c r="AU211" s="392"/>
      <c r="AV211" s="392"/>
      <c r="AW211" s="392"/>
      <c r="AX211" s="392"/>
      <c r="AY211" s="392"/>
      <c r="AZ211" s="392"/>
      <c r="BA211" s="392"/>
      <c r="BB211" s="392"/>
      <c r="BC211" s="392"/>
      <c r="BD211" s="392"/>
      <c r="BE211" s="392"/>
      <c r="BF211" s="392"/>
      <c r="BG211" s="164" t="str">
        <f t="shared" si="3"/>
        <v>n.é.</v>
      </c>
      <c r="BH211" s="165"/>
    </row>
    <row r="212" spans="1:60" ht="20.100000000000001" hidden="1" customHeight="1" x14ac:dyDescent="0.2">
      <c r="A212" s="173" t="s">
        <v>751</v>
      </c>
      <c r="B212" s="174"/>
      <c r="C212" s="190" t="s">
        <v>397</v>
      </c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2"/>
      <c r="AC212" s="178" t="s">
        <v>398</v>
      </c>
      <c r="AD212" s="179"/>
      <c r="AE212" s="392"/>
      <c r="AF212" s="392"/>
      <c r="AG212" s="392"/>
      <c r="AH212" s="392"/>
      <c r="AI212" s="392"/>
      <c r="AJ212" s="392"/>
      <c r="AK212" s="392"/>
      <c r="AL212" s="392"/>
      <c r="AM212" s="392"/>
      <c r="AN212" s="392"/>
      <c r="AO212" s="392"/>
      <c r="AP212" s="392"/>
      <c r="AQ212" s="392"/>
      <c r="AR212" s="392"/>
      <c r="AS212" s="392"/>
      <c r="AT212" s="392"/>
      <c r="AU212" s="392"/>
      <c r="AV212" s="392"/>
      <c r="AW212" s="392"/>
      <c r="AX212" s="392"/>
      <c r="AY212" s="392"/>
      <c r="AZ212" s="392"/>
      <c r="BA212" s="392"/>
      <c r="BB212" s="392"/>
      <c r="BC212" s="392"/>
      <c r="BD212" s="392"/>
      <c r="BE212" s="392"/>
      <c r="BF212" s="392"/>
      <c r="BG212" s="164" t="str">
        <f t="shared" si="3"/>
        <v>n.é.</v>
      </c>
      <c r="BH212" s="165"/>
    </row>
    <row r="213" spans="1:60" ht="20.100000000000001" hidden="1" customHeight="1" x14ac:dyDescent="0.2">
      <c r="A213" s="173" t="s">
        <v>752</v>
      </c>
      <c r="B213" s="174"/>
      <c r="C213" s="190" t="s">
        <v>688</v>
      </c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2"/>
      <c r="AC213" s="178" t="s">
        <v>399</v>
      </c>
      <c r="AD213" s="179"/>
      <c r="AE213" s="392"/>
      <c r="AF213" s="392"/>
      <c r="AG213" s="392"/>
      <c r="AH213" s="392"/>
      <c r="AI213" s="392"/>
      <c r="AJ213" s="392"/>
      <c r="AK213" s="392"/>
      <c r="AL213" s="392"/>
      <c r="AM213" s="392"/>
      <c r="AN213" s="392"/>
      <c r="AO213" s="392"/>
      <c r="AP213" s="392"/>
      <c r="AQ213" s="392"/>
      <c r="AR213" s="392"/>
      <c r="AS213" s="392"/>
      <c r="AT213" s="392"/>
      <c r="AU213" s="392"/>
      <c r="AV213" s="392"/>
      <c r="AW213" s="392"/>
      <c r="AX213" s="392"/>
      <c r="AY213" s="392"/>
      <c r="AZ213" s="392"/>
      <c r="BA213" s="392"/>
      <c r="BB213" s="392"/>
      <c r="BC213" s="392"/>
      <c r="BD213" s="392"/>
      <c r="BE213" s="392"/>
      <c r="BF213" s="392"/>
      <c r="BG213" s="164" t="str">
        <f t="shared" si="3"/>
        <v>n.é.</v>
      </c>
      <c r="BH213" s="165"/>
    </row>
    <row r="214" spans="1:60" ht="20.100000000000001" hidden="1" customHeight="1" x14ac:dyDescent="0.2">
      <c r="A214" s="173" t="s">
        <v>753</v>
      </c>
      <c r="B214" s="174"/>
      <c r="C214" s="190" t="s">
        <v>400</v>
      </c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2"/>
      <c r="AC214" s="178" t="s">
        <v>401</v>
      </c>
      <c r="AD214" s="179"/>
      <c r="AE214" s="392"/>
      <c r="AF214" s="392"/>
      <c r="AG214" s="392"/>
      <c r="AH214" s="392"/>
      <c r="AI214" s="392"/>
      <c r="AJ214" s="392"/>
      <c r="AK214" s="392"/>
      <c r="AL214" s="392"/>
      <c r="AM214" s="392"/>
      <c r="AN214" s="392"/>
      <c r="AO214" s="392"/>
      <c r="AP214" s="392"/>
      <c r="AQ214" s="392"/>
      <c r="AR214" s="392"/>
      <c r="AS214" s="392"/>
      <c r="AT214" s="392"/>
      <c r="AU214" s="392"/>
      <c r="AV214" s="392"/>
      <c r="AW214" s="392"/>
      <c r="AX214" s="392"/>
      <c r="AY214" s="392"/>
      <c r="AZ214" s="392"/>
      <c r="BA214" s="392"/>
      <c r="BB214" s="392"/>
      <c r="BC214" s="392"/>
      <c r="BD214" s="392"/>
      <c r="BE214" s="392"/>
      <c r="BF214" s="392"/>
      <c r="BG214" s="164" t="str">
        <f t="shared" si="3"/>
        <v>n.é.</v>
      </c>
      <c r="BH214" s="165"/>
    </row>
    <row r="215" spans="1:60" ht="20.100000000000001" hidden="1" customHeight="1" x14ac:dyDescent="0.2">
      <c r="A215" s="173" t="s">
        <v>754</v>
      </c>
      <c r="B215" s="174"/>
      <c r="C215" s="190" t="s">
        <v>402</v>
      </c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2"/>
      <c r="AC215" s="178" t="s">
        <v>403</v>
      </c>
      <c r="AD215" s="179"/>
      <c r="AE215" s="392"/>
      <c r="AF215" s="392"/>
      <c r="AG215" s="392"/>
      <c r="AH215" s="392"/>
      <c r="AI215" s="392"/>
      <c r="AJ215" s="392"/>
      <c r="AK215" s="392"/>
      <c r="AL215" s="392"/>
      <c r="AM215" s="392"/>
      <c r="AN215" s="392"/>
      <c r="AO215" s="392"/>
      <c r="AP215" s="392"/>
      <c r="AQ215" s="392"/>
      <c r="AR215" s="392"/>
      <c r="AS215" s="392"/>
      <c r="AT215" s="392"/>
      <c r="AU215" s="392"/>
      <c r="AV215" s="392"/>
      <c r="AW215" s="392"/>
      <c r="AX215" s="392"/>
      <c r="AY215" s="392"/>
      <c r="AZ215" s="392"/>
      <c r="BA215" s="392"/>
      <c r="BB215" s="392"/>
      <c r="BC215" s="392"/>
      <c r="BD215" s="392"/>
      <c r="BE215" s="392"/>
      <c r="BF215" s="392"/>
      <c r="BG215" s="164" t="str">
        <f t="shared" si="3"/>
        <v>n.é.</v>
      </c>
      <c r="BH215" s="165"/>
    </row>
    <row r="216" spans="1:60" ht="20.100000000000001" hidden="1" customHeight="1" x14ac:dyDescent="0.2">
      <c r="A216" s="173" t="s">
        <v>755</v>
      </c>
      <c r="B216" s="174"/>
      <c r="C216" s="190" t="s">
        <v>691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2"/>
      <c r="AC216" s="178" t="s">
        <v>692</v>
      </c>
      <c r="AD216" s="179"/>
      <c r="AE216" s="392"/>
      <c r="AF216" s="392"/>
      <c r="AG216" s="392"/>
      <c r="AH216" s="392"/>
      <c r="AI216" s="392"/>
      <c r="AJ216" s="392"/>
      <c r="AK216" s="392"/>
      <c r="AL216" s="392"/>
      <c r="AM216" s="392"/>
      <c r="AN216" s="392"/>
      <c r="AO216" s="392"/>
      <c r="AP216" s="392"/>
      <c r="AQ216" s="392"/>
      <c r="AR216" s="392"/>
      <c r="AS216" s="392"/>
      <c r="AT216" s="392"/>
      <c r="AU216" s="392"/>
      <c r="AV216" s="392"/>
      <c r="AW216" s="392"/>
      <c r="AX216" s="392"/>
      <c r="AY216" s="392"/>
      <c r="AZ216" s="392"/>
      <c r="BA216" s="392"/>
      <c r="BB216" s="392"/>
      <c r="BC216" s="392"/>
      <c r="BD216" s="392"/>
      <c r="BE216" s="392"/>
      <c r="BF216" s="392"/>
      <c r="BG216" s="164" t="str">
        <f t="shared" si="3"/>
        <v>n.é.</v>
      </c>
      <c r="BH216" s="165"/>
    </row>
    <row r="217" spans="1:60" ht="20.100000000000001" hidden="1" customHeight="1" x14ac:dyDescent="0.2">
      <c r="A217" s="173" t="s">
        <v>756</v>
      </c>
      <c r="B217" s="174"/>
      <c r="C217" s="190" t="s">
        <v>690</v>
      </c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2"/>
      <c r="AC217" s="178" t="s">
        <v>693</v>
      </c>
      <c r="AD217" s="179"/>
      <c r="AE217" s="392"/>
      <c r="AF217" s="392"/>
      <c r="AG217" s="392"/>
      <c r="AH217" s="392"/>
      <c r="AI217" s="392"/>
      <c r="AJ217" s="392"/>
      <c r="AK217" s="392"/>
      <c r="AL217" s="392"/>
      <c r="AM217" s="392"/>
      <c r="AN217" s="392"/>
      <c r="AO217" s="392"/>
      <c r="AP217" s="392"/>
      <c r="AQ217" s="392"/>
      <c r="AR217" s="392"/>
      <c r="AS217" s="392"/>
      <c r="AT217" s="392"/>
      <c r="AU217" s="392"/>
      <c r="AV217" s="392"/>
      <c r="AW217" s="392"/>
      <c r="AX217" s="392"/>
      <c r="AY217" s="392"/>
      <c r="AZ217" s="392"/>
      <c r="BA217" s="392"/>
      <c r="BB217" s="392"/>
      <c r="BC217" s="392"/>
      <c r="BD217" s="392"/>
      <c r="BE217" s="392"/>
      <c r="BF217" s="392"/>
      <c r="BG217" s="164" t="str">
        <f t="shared" si="3"/>
        <v>n.é.</v>
      </c>
      <c r="BH217" s="165"/>
    </row>
    <row r="218" spans="1:60" s="2" customFormat="1" ht="20.100000000000001" customHeight="1" x14ac:dyDescent="0.2">
      <c r="A218" s="183" t="s">
        <v>757</v>
      </c>
      <c r="B218" s="184"/>
      <c r="C218" s="185" t="s">
        <v>775</v>
      </c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7"/>
      <c r="AC218" s="188" t="s">
        <v>689</v>
      </c>
      <c r="AD218" s="189"/>
      <c r="AE218" s="393">
        <f>SUM(AE216:AH217)</f>
        <v>0</v>
      </c>
      <c r="AF218" s="393"/>
      <c r="AG218" s="393"/>
      <c r="AH218" s="393"/>
      <c r="AI218" s="393">
        <f>SUM(AI216:AL217)</f>
        <v>0</v>
      </c>
      <c r="AJ218" s="393"/>
      <c r="AK218" s="393"/>
      <c r="AL218" s="393"/>
      <c r="AM218" s="393">
        <f>SUM(AM216:AP217)</f>
        <v>0</v>
      </c>
      <c r="AN218" s="393"/>
      <c r="AO218" s="393"/>
      <c r="AP218" s="393"/>
      <c r="AQ218" s="393">
        <f>SUM(AQ216:AT217)</f>
        <v>0</v>
      </c>
      <c r="AR218" s="393"/>
      <c r="AS218" s="393"/>
      <c r="AT218" s="393"/>
      <c r="AU218" s="393">
        <f>SUM(AU216:AX217)</f>
        <v>0</v>
      </c>
      <c r="AV218" s="393"/>
      <c r="AW218" s="393"/>
      <c r="AX218" s="393"/>
      <c r="AY218" s="393">
        <f>SUM(AY216:BB217)</f>
        <v>0</v>
      </c>
      <c r="AZ218" s="393"/>
      <c r="BA218" s="393"/>
      <c r="BB218" s="393"/>
      <c r="BC218" s="393">
        <f>SUM(BC216:BF217)</f>
        <v>0</v>
      </c>
      <c r="BD218" s="393"/>
      <c r="BE218" s="393"/>
      <c r="BF218" s="393"/>
      <c r="BG218" s="181" t="str">
        <f t="shared" si="3"/>
        <v>n.é.</v>
      </c>
      <c r="BH218" s="182"/>
    </row>
    <row r="219" spans="1:60" ht="20.100000000000001" customHeight="1" x14ac:dyDescent="0.2">
      <c r="A219" s="183" t="s">
        <v>758</v>
      </c>
      <c r="B219" s="184"/>
      <c r="C219" s="185" t="s">
        <v>776</v>
      </c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7"/>
      <c r="AC219" s="188" t="s">
        <v>404</v>
      </c>
      <c r="AD219" s="189"/>
      <c r="AE219" s="180">
        <f>AE203+SUM(AE209:AH215)+AE218</f>
        <v>0</v>
      </c>
      <c r="AF219" s="180"/>
      <c r="AG219" s="180"/>
      <c r="AH219" s="180"/>
      <c r="AI219" s="180">
        <f>AI203+SUM(AI209:AL215)+AI218</f>
        <v>0</v>
      </c>
      <c r="AJ219" s="180"/>
      <c r="AK219" s="180"/>
      <c r="AL219" s="180"/>
      <c r="AM219" s="180">
        <f>AM203+SUM(AM209:AP215)+AM218</f>
        <v>0</v>
      </c>
      <c r="AN219" s="180"/>
      <c r="AO219" s="180"/>
      <c r="AP219" s="180"/>
      <c r="AQ219" s="180">
        <f>AQ203+SUM(AQ209:AT215)+AQ218</f>
        <v>0</v>
      </c>
      <c r="AR219" s="180"/>
      <c r="AS219" s="180"/>
      <c r="AT219" s="180"/>
      <c r="AU219" s="180">
        <f>AU203+SUM(AU209:AX215)+AU218</f>
        <v>0</v>
      </c>
      <c r="AV219" s="180"/>
      <c r="AW219" s="180"/>
      <c r="AX219" s="180"/>
      <c r="AY219" s="180">
        <f>AY203+SUM(AY209:BB215)+AY218</f>
        <v>0</v>
      </c>
      <c r="AZ219" s="180"/>
      <c r="BA219" s="180"/>
      <c r="BB219" s="180"/>
      <c r="BC219" s="180">
        <f>BC203+SUM(BC209:BF215)+BC218</f>
        <v>0</v>
      </c>
      <c r="BD219" s="180"/>
      <c r="BE219" s="180"/>
      <c r="BF219" s="180"/>
      <c r="BG219" s="181" t="str">
        <f t="shared" si="3"/>
        <v>n.é.</v>
      </c>
      <c r="BH219" s="182"/>
    </row>
    <row r="220" spans="1:60" ht="20.100000000000001" hidden="1" customHeight="1" x14ac:dyDescent="0.2">
      <c r="A220" s="173" t="s">
        <v>759</v>
      </c>
      <c r="B220" s="174"/>
      <c r="C220" s="190" t="s">
        <v>405</v>
      </c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2"/>
      <c r="AC220" s="178" t="s">
        <v>406</v>
      </c>
      <c r="AD220" s="179"/>
      <c r="AE220" s="392"/>
      <c r="AF220" s="392"/>
      <c r="AG220" s="392"/>
      <c r="AH220" s="392"/>
      <c r="AI220" s="392"/>
      <c r="AJ220" s="392"/>
      <c r="AK220" s="392"/>
      <c r="AL220" s="392"/>
      <c r="AM220" s="392"/>
      <c r="AN220" s="392"/>
      <c r="AO220" s="392"/>
      <c r="AP220" s="392"/>
      <c r="AQ220" s="392"/>
      <c r="AR220" s="392"/>
      <c r="AS220" s="392"/>
      <c r="AT220" s="392"/>
      <c r="AU220" s="392"/>
      <c r="AV220" s="392"/>
      <c r="AW220" s="392"/>
      <c r="AX220" s="392"/>
      <c r="AY220" s="392"/>
      <c r="AZ220" s="392"/>
      <c r="BA220" s="392"/>
      <c r="BB220" s="392"/>
      <c r="BC220" s="392"/>
      <c r="BD220" s="392"/>
      <c r="BE220" s="392"/>
      <c r="BF220" s="392"/>
      <c r="BG220" s="181" t="str">
        <f t="shared" si="3"/>
        <v>n.é.</v>
      </c>
      <c r="BH220" s="182"/>
    </row>
    <row r="221" spans="1:60" ht="20.100000000000001" hidden="1" customHeight="1" x14ac:dyDescent="0.2">
      <c r="A221" s="173" t="s">
        <v>760</v>
      </c>
      <c r="B221" s="174"/>
      <c r="C221" s="175" t="s">
        <v>407</v>
      </c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7"/>
      <c r="AC221" s="178" t="s">
        <v>408</v>
      </c>
      <c r="AD221" s="179"/>
      <c r="AE221" s="392"/>
      <c r="AF221" s="392"/>
      <c r="AG221" s="392"/>
      <c r="AH221" s="392"/>
      <c r="AI221" s="392"/>
      <c r="AJ221" s="392"/>
      <c r="AK221" s="392"/>
      <c r="AL221" s="392"/>
      <c r="AM221" s="392"/>
      <c r="AN221" s="392"/>
      <c r="AO221" s="392"/>
      <c r="AP221" s="392"/>
      <c r="AQ221" s="392"/>
      <c r="AR221" s="392"/>
      <c r="AS221" s="392"/>
      <c r="AT221" s="392"/>
      <c r="AU221" s="392"/>
      <c r="AV221" s="392"/>
      <c r="AW221" s="392"/>
      <c r="AX221" s="392"/>
      <c r="AY221" s="392"/>
      <c r="AZ221" s="392"/>
      <c r="BA221" s="392"/>
      <c r="BB221" s="392"/>
      <c r="BC221" s="392"/>
      <c r="BD221" s="392"/>
      <c r="BE221" s="392"/>
      <c r="BF221" s="392"/>
      <c r="BG221" s="181" t="str">
        <f t="shared" si="3"/>
        <v>n.é.</v>
      </c>
      <c r="BH221" s="182"/>
    </row>
    <row r="222" spans="1:60" ht="20.100000000000001" hidden="1" customHeight="1" x14ac:dyDescent="0.2">
      <c r="A222" s="173" t="s">
        <v>761</v>
      </c>
      <c r="B222" s="174"/>
      <c r="C222" s="190" t="s">
        <v>409</v>
      </c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2"/>
      <c r="AC222" s="178" t="s">
        <v>410</v>
      </c>
      <c r="AD222" s="179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181" t="str">
        <f t="shared" si="3"/>
        <v>n.é.</v>
      </c>
      <c r="BH222" s="182"/>
    </row>
    <row r="223" spans="1:60" ht="20.100000000000001" hidden="1" customHeight="1" x14ac:dyDescent="0.2">
      <c r="A223" s="173" t="s">
        <v>762</v>
      </c>
      <c r="B223" s="174"/>
      <c r="C223" s="190" t="s">
        <v>696</v>
      </c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2"/>
      <c r="AC223" s="178" t="s">
        <v>411</v>
      </c>
      <c r="AD223" s="179"/>
      <c r="AE223" s="392"/>
      <c r="AF223" s="392"/>
      <c r="AG223" s="392"/>
      <c r="AH223" s="392"/>
      <c r="AI223" s="392"/>
      <c r="AJ223" s="392"/>
      <c r="AK223" s="392"/>
      <c r="AL223" s="392"/>
      <c r="AM223" s="392"/>
      <c r="AN223" s="392"/>
      <c r="AO223" s="392"/>
      <c r="AP223" s="392"/>
      <c r="AQ223" s="392"/>
      <c r="AR223" s="392"/>
      <c r="AS223" s="392"/>
      <c r="AT223" s="392"/>
      <c r="AU223" s="392"/>
      <c r="AV223" s="392"/>
      <c r="AW223" s="392"/>
      <c r="AX223" s="392"/>
      <c r="AY223" s="392"/>
      <c r="AZ223" s="392"/>
      <c r="BA223" s="392"/>
      <c r="BB223" s="392"/>
      <c r="BC223" s="392"/>
      <c r="BD223" s="392"/>
      <c r="BE223" s="392"/>
      <c r="BF223" s="392"/>
      <c r="BG223" s="181" t="str">
        <f t="shared" si="3"/>
        <v>n.é.</v>
      </c>
      <c r="BH223" s="182"/>
    </row>
    <row r="224" spans="1:60" ht="20.100000000000001" hidden="1" customHeight="1" x14ac:dyDescent="0.2">
      <c r="A224" s="173" t="s">
        <v>763</v>
      </c>
      <c r="B224" s="174"/>
      <c r="C224" s="190" t="s">
        <v>694</v>
      </c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2"/>
      <c r="AC224" s="178" t="s">
        <v>695</v>
      </c>
      <c r="AD224" s="179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  <c r="AW224" s="392"/>
      <c r="AX224" s="392"/>
      <c r="AY224" s="392"/>
      <c r="AZ224" s="392"/>
      <c r="BA224" s="392"/>
      <c r="BB224" s="392"/>
      <c r="BC224" s="392"/>
      <c r="BD224" s="392"/>
      <c r="BE224" s="392"/>
      <c r="BF224" s="392"/>
      <c r="BG224" s="181" t="str">
        <f t="shared" si="3"/>
        <v>n.é.</v>
      </c>
      <c r="BH224" s="182"/>
    </row>
    <row r="225" spans="1:60" s="2" customFormat="1" ht="20.100000000000001" customHeight="1" x14ac:dyDescent="0.2">
      <c r="A225" s="183" t="s">
        <v>764</v>
      </c>
      <c r="B225" s="184"/>
      <c r="C225" s="185" t="s">
        <v>777</v>
      </c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7"/>
      <c r="AC225" s="188" t="s">
        <v>412</v>
      </c>
      <c r="AD225" s="189"/>
      <c r="AE225" s="180">
        <f>SUM(AE220:AH224)</f>
        <v>0</v>
      </c>
      <c r="AF225" s="180"/>
      <c r="AG225" s="180"/>
      <c r="AH225" s="180"/>
      <c r="AI225" s="180">
        <f>SUM(AI220:AL224)</f>
        <v>0</v>
      </c>
      <c r="AJ225" s="180"/>
      <c r="AK225" s="180"/>
      <c r="AL225" s="180"/>
      <c r="AM225" s="180">
        <f>SUM(AM220:AP224)</f>
        <v>0</v>
      </c>
      <c r="AN225" s="180"/>
      <c r="AO225" s="180"/>
      <c r="AP225" s="180"/>
      <c r="AQ225" s="180">
        <f>SUM(AQ220:AT224)</f>
        <v>0</v>
      </c>
      <c r="AR225" s="180"/>
      <c r="AS225" s="180"/>
      <c r="AT225" s="180"/>
      <c r="AU225" s="180">
        <f>SUM(AU220:AX224)</f>
        <v>0</v>
      </c>
      <c r="AV225" s="180"/>
      <c r="AW225" s="180"/>
      <c r="AX225" s="180"/>
      <c r="AY225" s="180">
        <f>SUM(AY220:BB224)</f>
        <v>0</v>
      </c>
      <c r="AZ225" s="180"/>
      <c r="BA225" s="180"/>
      <c r="BB225" s="180"/>
      <c r="BC225" s="180">
        <f>SUM(BC220:BF224)</f>
        <v>0</v>
      </c>
      <c r="BD225" s="180"/>
      <c r="BE225" s="180"/>
      <c r="BF225" s="180"/>
      <c r="BG225" s="181" t="str">
        <f t="shared" si="3"/>
        <v>n.é.</v>
      </c>
      <c r="BH225" s="182"/>
    </row>
    <row r="226" spans="1:60" ht="20.100000000000001" hidden="1" customHeight="1" x14ac:dyDescent="0.2">
      <c r="A226" s="173" t="s">
        <v>765</v>
      </c>
      <c r="B226" s="174"/>
      <c r="C226" s="175" t="s">
        <v>413</v>
      </c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7"/>
      <c r="AC226" s="178" t="s">
        <v>414</v>
      </c>
      <c r="AD226" s="179"/>
      <c r="AE226" s="392"/>
      <c r="AF226" s="392"/>
      <c r="AG226" s="392"/>
      <c r="AH226" s="392"/>
      <c r="AI226" s="392"/>
      <c r="AJ226" s="392"/>
      <c r="AK226" s="392"/>
      <c r="AL226" s="392"/>
      <c r="AM226" s="392"/>
      <c r="AN226" s="392"/>
      <c r="AO226" s="392"/>
      <c r="AP226" s="392"/>
      <c r="AQ226" s="392"/>
      <c r="AR226" s="392"/>
      <c r="AS226" s="392"/>
      <c r="AT226" s="392"/>
      <c r="AU226" s="392"/>
      <c r="AV226" s="392"/>
      <c r="AW226" s="392"/>
      <c r="AX226" s="392"/>
      <c r="AY226" s="392"/>
      <c r="AZ226" s="392"/>
      <c r="BA226" s="392"/>
      <c r="BB226" s="392"/>
      <c r="BC226" s="392"/>
      <c r="BD226" s="392"/>
      <c r="BE226" s="392"/>
      <c r="BF226" s="392"/>
      <c r="BG226" s="164" t="str">
        <f t="shared" si="3"/>
        <v>n.é.</v>
      </c>
      <c r="BH226" s="165"/>
    </row>
    <row r="227" spans="1:60" ht="20.100000000000001" hidden="1" customHeight="1" x14ac:dyDescent="0.2">
      <c r="A227" s="173" t="s">
        <v>766</v>
      </c>
      <c r="B227" s="174"/>
      <c r="C227" s="175" t="s">
        <v>697</v>
      </c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7"/>
      <c r="AC227" s="178" t="s">
        <v>698</v>
      </c>
      <c r="AD227" s="179"/>
      <c r="AE227" s="392"/>
      <c r="AF227" s="392"/>
      <c r="AG227" s="392"/>
      <c r="AH227" s="392"/>
      <c r="AI227" s="392"/>
      <c r="AJ227" s="392"/>
      <c r="AK227" s="392"/>
      <c r="AL227" s="392"/>
      <c r="AM227" s="392"/>
      <c r="AN227" s="392"/>
      <c r="AO227" s="392"/>
      <c r="AP227" s="392"/>
      <c r="AQ227" s="392"/>
      <c r="AR227" s="392"/>
      <c r="AS227" s="392"/>
      <c r="AT227" s="392"/>
      <c r="AU227" s="392"/>
      <c r="AV227" s="392"/>
      <c r="AW227" s="392"/>
      <c r="AX227" s="392"/>
      <c r="AY227" s="392"/>
      <c r="AZ227" s="392"/>
      <c r="BA227" s="392"/>
      <c r="BB227" s="392"/>
      <c r="BC227" s="392"/>
      <c r="BD227" s="392"/>
      <c r="BE227" s="392"/>
      <c r="BF227" s="392"/>
      <c r="BG227" s="164" t="str">
        <f t="shared" si="3"/>
        <v>n.é.</v>
      </c>
      <c r="BH227" s="165"/>
    </row>
    <row r="228" spans="1:60" s="2" customFormat="1" ht="20.100000000000001" customHeight="1" x14ac:dyDescent="0.2">
      <c r="A228" s="166" t="s">
        <v>767</v>
      </c>
      <c r="B228" s="167"/>
      <c r="C228" s="168" t="s">
        <v>778</v>
      </c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70"/>
      <c r="AC228" s="171" t="s">
        <v>415</v>
      </c>
      <c r="AD228" s="172"/>
      <c r="AE228" s="158">
        <f>AE219+AE225+AE226+AE227</f>
        <v>0</v>
      </c>
      <c r="AF228" s="158"/>
      <c r="AG228" s="158"/>
      <c r="AH228" s="158"/>
      <c r="AI228" s="158">
        <f>AI219+AI225+AI226+AI227</f>
        <v>0</v>
      </c>
      <c r="AJ228" s="158"/>
      <c r="AK228" s="158"/>
      <c r="AL228" s="158"/>
      <c r="AM228" s="158">
        <f>AM219+AM225+AM226+AM227</f>
        <v>0</v>
      </c>
      <c r="AN228" s="158"/>
      <c r="AO228" s="158"/>
      <c r="AP228" s="158"/>
      <c r="AQ228" s="158">
        <f>AQ219+AQ225+AQ226+AQ227</f>
        <v>0</v>
      </c>
      <c r="AR228" s="158"/>
      <c r="AS228" s="158"/>
      <c r="AT228" s="158"/>
      <c r="AU228" s="158">
        <f>AU219+AU225+AU226+AU227</f>
        <v>0</v>
      </c>
      <c r="AV228" s="158"/>
      <c r="AW228" s="158"/>
      <c r="AX228" s="158"/>
      <c r="AY228" s="158">
        <f>AY219+AY225+AY226+AY227</f>
        <v>0</v>
      </c>
      <c r="AZ228" s="158"/>
      <c r="BA228" s="158"/>
      <c r="BB228" s="158"/>
      <c r="BC228" s="158">
        <f>BC219+BC225+BC226+BC227</f>
        <v>0</v>
      </c>
      <c r="BD228" s="158"/>
      <c r="BE228" s="158"/>
      <c r="BF228" s="158"/>
      <c r="BG228" s="159" t="str">
        <f t="shared" si="3"/>
        <v>n.é.</v>
      </c>
      <c r="BH228" s="160"/>
    </row>
    <row r="229" spans="1:60" s="2" customFormat="1" ht="20.100000000000001" customHeight="1" x14ac:dyDescent="0.2">
      <c r="A229" s="151" t="s">
        <v>768</v>
      </c>
      <c r="B229" s="152"/>
      <c r="C229" s="153" t="s">
        <v>779</v>
      </c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5"/>
      <c r="AC229" s="156"/>
      <c r="AD229" s="157"/>
      <c r="AE229" s="147">
        <f>AE199+AE228</f>
        <v>41625681</v>
      </c>
      <c r="AF229" s="147"/>
      <c r="AG229" s="147"/>
      <c r="AH229" s="147"/>
      <c r="AI229" s="147">
        <f>AI199+AI228</f>
        <v>41771165</v>
      </c>
      <c r="AJ229" s="147"/>
      <c r="AK229" s="147"/>
      <c r="AL229" s="147"/>
      <c r="AM229" s="147">
        <f>AM199+AM228</f>
        <v>0</v>
      </c>
      <c r="AN229" s="147"/>
      <c r="AO229" s="147"/>
      <c r="AP229" s="147"/>
      <c r="AQ229" s="147">
        <f>AQ199+AQ228</f>
        <v>0</v>
      </c>
      <c r="AR229" s="147"/>
      <c r="AS229" s="147"/>
      <c r="AT229" s="147"/>
      <c r="AU229" s="147">
        <f>AU199+AU228</f>
        <v>0</v>
      </c>
      <c r="AV229" s="147"/>
      <c r="AW229" s="147"/>
      <c r="AX229" s="147"/>
      <c r="AY229" s="147">
        <f>AY199+AY228</f>
        <v>0</v>
      </c>
      <c r="AZ229" s="147"/>
      <c r="BA229" s="147"/>
      <c r="BB229" s="147"/>
      <c r="BC229" s="147">
        <f>BC199+BC228</f>
        <v>0</v>
      </c>
      <c r="BD229" s="147"/>
      <c r="BE229" s="147"/>
      <c r="BF229" s="147"/>
      <c r="BG229" s="148">
        <f t="shared" si="3"/>
        <v>0</v>
      </c>
      <c r="BH229" s="149"/>
    </row>
    <row r="231" spans="1:60" x14ac:dyDescent="0.2">
      <c r="AC231" s="150"/>
      <c r="AD231" s="150"/>
      <c r="AE231" s="145">
        <f>AE229-AE102</f>
        <v>0</v>
      </c>
      <c r="AF231" s="145"/>
      <c r="AG231" s="145"/>
      <c r="AH231" s="145"/>
      <c r="AI231" s="145">
        <f>AI229-AI102</f>
        <v>0</v>
      </c>
      <c r="AJ231" s="145"/>
      <c r="AK231" s="145"/>
      <c r="AL231" s="145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5">
        <f>BC102-BC229</f>
        <v>0</v>
      </c>
      <c r="BD231" s="145"/>
      <c r="BE231" s="145"/>
      <c r="BF231" s="145"/>
      <c r="BG231" s="146"/>
      <c r="BH231" s="146"/>
    </row>
  </sheetData>
  <autoFilter ref="A7:BH229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0" fitToHeight="0" orientation="landscape" r:id="rId1"/>
  <headerFooter alignWithMargins="0">
    <oddFooter>&amp;P. oldal, összesen: &amp;N</oddFooter>
  </headerFooter>
  <rowBreaks count="1" manualBreakCount="1">
    <brk id="102" max="5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 filterMode="1"/>
  <dimension ref="A1:BH243"/>
  <sheetViews>
    <sheetView showGridLines="0" view="pageBreakPreview" zoomScaleNormal="100" zoomScaleSheetLayoutView="100" workbookViewId="0">
      <pane xSplit="28" ySplit="7" topLeftCell="AC8" activePane="bottomRight" state="frozen"/>
      <selection sqref="A1:BH1"/>
      <selection pane="topRight" sqref="A1:BH1"/>
      <selection pane="bottomLeft" sqref="A1:BH1"/>
      <selection pane="bottomRight" activeCell="AI19" sqref="AI19:AL19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27" width="2.7109375" style="1" customWidth="1"/>
    <col min="28" max="28" width="3.85546875" style="1" customWidth="1"/>
    <col min="29" max="30" width="2.7109375" style="1" customWidth="1"/>
    <col min="31" max="31" width="3" style="1" customWidth="1"/>
    <col min="32" max="33" width="2.7109375" style="1" customWidth="1"/>
    <col min="34" max="34" width="5.2851562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70" width="9.140625" style="1"/>
    <col min="71" max="72" width="9.140625" style="1" customWidth="1"/>
    <col min="73" max="16384" width="9.140625" style="1"/>
  </cols>
  <sheetData>
    <row r="1" spans="1:60" ht="28.5" customHeight="1" x14ac:dyDescent="0.2">
      <c r="A1" s="460" t="s">
        <v>955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</row>
    <row r="2" spans="1:60" ht="28.5" customHeight="1" x14ac:dyDescent="0.2">
      <c r="A2" s="469" t="s">
        <v>847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1"/>
    </row>
    <row r="3" spans="1:60" ht="15" customHeight="1" x14ac:dyDescent="0.2">
      <c r="A3" s="264" t="s">
        <v>471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6"/>
    </row>
    <row r="4" spans="1:60" ht="15.95" customHeight="1" x14ac:dyDescent="0.2">
      <c r="A4" s="267" t="s">
        <v>598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</row>
    <row r="5" spans="1:60" ht="15.95" customHeight="1" x14ac:dyDescent="0.2">
      <c r="A5" s="269" t="s">
        <v>441</v>
      </c>
      <c r="B5" s="269"/>
      <c r="C5" s="270" t="s">
        <v>26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 t="s">
        <v>442</v>
      </c>
      <c r="AD5" s="271"/>
      <c r="AE5" s="272" t="s">
        <v>466</v>
      </c>
      <c r="AF5" s="272"/>
      <c r="AG5" s="272"/>
      <c r="AH5" s="272"/>
      <c r="AI5" s="272"/>
      <c r="AJ5" s="272"/>
      <c r="AK5" s="272"/>
      <c r="AL5" s="272"/>
      <c r="AM5" s="273" t="s">
        <v>600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5"/>
      <c r="BC5" s="276" t="s">
        <v>438</v>
      </c>
      <c r="BD5" s="276"/>
      <c r="BE5" s="276"/>
      <c r="BF5" s="276"/>
      <c r="BG5" s="276" t="s">
        <v>439</v>
      </c>
      <c r="BH5" s="276"/>
    </row>
    <row r="6" spans="1:60" ht="49.5" customHeight="1" x14ac:dyDescent="0.2">
      <c r="A6" s="269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82" t="s">
        <v>464</v>
      </c>
      <c r="AF6" s="283"/>
      <c r="AG6" s="283"/>
      <c r="AH6" s="283"/>
      <c r="AI6" s="282" t="s">
        <v>465</v>
      </c>
      <c r="AJ6" s="283"/>
      <c r="AK6" s="283"/>
      <c r="AL6" s="283"/>
      <c r="AM6" s="257" t="s">
        <v>467</v>
      </c>
      <c r="AN6" s="258"/>
      <c r="AO6" s="258"/>
      <c r="AP6" s="259"/>
      <c r="AQ6" s="257" t="s">
        <v>470</v>
      </c>
      <c r="AR6" s="258"/>
      <c r="AS6" s="258"/>
      <c r="AT6" s="259"/>
      <c r="AU6" s="257" t="s">
        <v>468</v>
      </c>
      <c r="AV6" s="258"/>
      <c r="AW6" s="258"/>
      <c r="AX6" s="259"/>
      <c r="AY6" s="257" t="s">
        <v>469</v>
      </c>
      <c r="AZ6" s="258"/>
      <c r="BA6" s="258"/>
      <c r="BB6" s="259"/>
      <c r="BC6" s="276"/>
      <c r="BD6" s="276"/>
      <c r="BE6" s="276"/>
      <c r="BF6" s="276"/>
      <c r="BG6" s="276"/>
      <c r="BH6" s="276"/>
    </row>
    <row r="7" spans="1:60" x14ac:dyDescent="0.2">
      <c r="A7" s="280" t="s">
        <v>176</v>
      </c>
      <c r="B7" s="281"/>
      <c r="C7" s="277" t="s">
        <v>177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7" t="s">
        <v>178</v>
      </c>
      <c r="AD7" s="278"/>
      <c r="AE7" s="277" t="s">
        <v>175</v>
      </c>
      <c r="AF7" s="278"/>
      <c r="AG7" s="278"/>
      <c r="AH7" s="279"/>
      <c r="AI7" s="277" t="s">
        <v>440</v>
      </c>
      <c r="AJ7" s="278"/>
      <c r="AK7" s="278"/>
      <c r="AL7" s="279"/>
      <c r="AM7" s="277" t="s">
        <v>543</v>
      </c>
      <c r="AN7" s="278"/>
      <c r="AO7" s="278"/>
      <c r="AP7" s="279"/>
      <c r="AQ7" s="277" t="s">
        <v>544</v>
      </c>
      <c r="AR7" s="278"/>
      <c r="AS7" s="278"/>
      <c r="AT7" s="279"/>
      <c r="AU7" s="277" t="s">
        <v>557</v>
      </c>
      <c r="AV7" s="278"/>
      <c r="AW7" s="278"/>
      <c r="AX7" s="279"/>
      <c r="AY7" s="277" t="s">
        <v>558</v>
      </c>
      <c r="AZ7" s="278"/>
      <c r="BA7" s="278"/>
      <c r="BB7" s="279"/>
      <c r="BC7" s="277" t="s">
        <v>559</v>
      </c>
      <c r="BD7" s="278"/>
      <c r="BE7" s="278"/>
      <c r="BF7" s="279"/>
      <c r="BG7" s="277" t="s">
        <v>560</v>
      </c>
      <c r="BH7" s="279"/>
    </row>
    <row r="8" spans="1:60" ht="20.100000000000001" hidden="1" customHeight="1" x14ac:dyDescent="0.2">
      <c r="A8" s="227" t="s">
        <v>0</v>
      </c>
      <c r="B8" s="221"/>
      <c r="C8" s="217" t="s">
        <v>242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9"/>
      <c r="AC8" s="255" t="s">
        <v>243</v>
      </c>
      <c r="AD8" s="256"/>
      <c r="AE8" s="403"/>
      <c r="AF8" s="404"/>
      <c r="AG8" s="404"/>
      <c r="AH8" s="405"/>
      <c r="AI8" s="403"/>
      <c r="AJ8" s="404"/>
      <c r="AK8" s="404"/>
      <c r="AL8" s="405"/>
      <c r="AM8" s="411"/>
      <c r="AN8" s="412"/>
      <c r="AO8" s="412"/>
      <c r="AP8" s="413"/>
      <c r="AQ8" s="384" t="s">
        <v>599</v>
      </c>
      <c r="AR8" s="385"/>
      <c r="AS8" s="385"/>
      <c r="AT8" s="386"/>
      <c r="AU8" s="403"/>
      <c r="AV8" s="404"/>
      <c r="AW8" s="404"/>
      <c r="AX8" s="405"/>
      <c r="AY8" s="384" t="s">
        <v>599</v>
      </c>
      <c r="AZ8" s="385"/>
      <c r="BA8" s="385"/>
      <c r="BB8" s="386"/>
      <c r="BC8" s="411"/>
      <c r="BD8" s="412"/>
      <c r="BE8" s="412"/>
      <c r="BF8" s="413"/>
      <c r="BG8" s="251" t="str">
        <f>IF(AI8&gt;0,BC8/AI8,"n.é.")</f>
        <v>n.é.</v>
      </c>
      <c r="BH8" s="252"/>
    </row>
    <row r="9" spans="1:60" ht="20.100000000000001" hidden="1" customHeight="1" x14ac:dyDescent="0.2">
      <c r="A9" s="227" t="s">
        <v>1</v>
      </c>
      <c r="B9" s="221"/>
      <c r="C9" s="175" t="s">
        <v>244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255" t="s">
        <v>245</v>
      </c>
      <c r="AD9" s="256"/>
      <c r="AE9" s="403"/>
      <c r="AF9" s="404"/>
      <c r="AG9" s="404"/>
      <c r="AH9" s="405"/>
      <c r="AI9" s="403"/>
      <c r="AJ9" s="404"/>
      <c r="AK9" s="404"/>
      <c r="AL9" s="405"/>
      <c r="AM9" s="411"/>
      <c r="AN9" s="412"/>
      <c r="AO9" s="412"/>
      <c r="AP9" s="413"/>
      <c r="AQ9" s="384" t="s">
        <v>599</v>
      </c>
      <c r="AR9" s="385"/>
      <c r="AS9" s="385"/>
      <c r="AT9" s="386"/>
      <c r="AU9" s="403"/>
      <c r="AV9" s="404"/>
      <c r="AW9" s="404"/>
      <c r="AX9" s="405"/>
      <c r="AY9" s="384" t="s">
        <v>599</v>
      </c>
      <c r="AZ9" s="385"/>
      <c r="BA9" s="385"/>
      <c r="BB9" s="386"/>
      <c r="BC9" s="411"/>
      <c r="BD9" s="412"/>
      <c r="BE9" s="412"/>
      <c r="BF9" s="413"/>
      <c r="BG9" s="251" t="str">
        <f t="shared" ref="BG9:BG57" si="0">IF(AI9&gt;0,BC9/AI9,"n.é.")</f>
        <v>n.é.</v>
      </c>
      <c r="BH9" s="252"/>
    </row>
    <row r="10" spans="1:60" ht="20.100000000000001" hidden="1" customHeight="1" x14ac:dyDescent="0.2">
      <c r="A10" s="227" t="s">
        <v>2</v>
      </c>
      <c r="B10" s="221"/>
      <c r="C10" s="175" t="s">
        <v>246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255" t="s">
        <v>247</v>
      </c>
      <c r="AD10" s="256"/>
      <c r="AE10" s="403"/>
      <c r="AF10" s="404"/>
      <c r="AG10" s="404"/>
      <c r="AH10" s="405"/>
      <c r="AI10" s="403"/>
      <c r="AJ10" s="404"/>
      <c r="AK10" s="404"/>
      <c r="AL10" s="405"/>
      <c r="AM10" s="411"/>
      <c r="AN10" s="412"/>
      <c r="AO10" s="412"/>
      <c r="AP10" s="413"/>
      <c r="AQ10" s="384" t="s">
        <v>599</v>
      </c>
      <c r="AR10" s="385"/>
      <c r="AS10" s="385"/>
      <c r="AT10" s="386"/>
      <c r="AU10" s="403"/>
      <c r="AV10" s="404"/>
      <c r="AW10" s="404"/>
      <c r="AX10" s="405"/>
      <c r="AY10" s="384" t="s">
        <v>599</v>
      </c>
      <c r="AZ10" s="385"/>
      <c r="BA10" s="385"/>
      <c r="BB10" s="386"/>
      <c r="BC10" s="411"/>
      <c r="BD10" s="412"/>
      <c r="BE10" s="412"/>
      <c r="BF10" s="413"/>
      <c r="BG10" s="251" t="str">
        <f t="shared" si="0"/>
        <v>n.é.</v>
      </c>
      <c r="BH10" s="252"/>
    </row>
    <row r="11" spans="1:60" ht="20.100000000000001" hidden="1" customHeight="1" x14ac:dyDescent="0.2">
      <c r="A11" s="227" t="s">
        <v>3</v>
      </c>
      <c r="B11" s="221"/>
      <c r="C11" s="175" t="s">
        <v>248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255" t="s">
        <v>249</v>
      </c>
      <c r="AD11" s="256"/>
      <c r="AE11" s="403"/>
      <c r="AF11" s="404"/>
      <c r="AG11" s="404"/>
      <c r="AH11" s="405"/>
      <c r="AI11" s="403"/>
      <c r="AJ11" s="404"/>
      <c r="AK11" s="404"/>
      <c r="AL11" s="405"/>
      <c r="AM11" s="411"/>
      <c r="AN11" s="412"/>
      <c r="AO11" s="412"/>
      <c r="AP11" s="413"/>
      <c r="AQ11" s="384" t="s">
        <v>599</v>
      </c>
      <c r="AR11" s="385"/>
      <c r="AS11" s="385"/>
      <c r="AT11" s="386"/>
      <c r="AU11" s="403"/>
      <c r="AV11" s="404"/>
      <c r="AW11" s="404"/>
      <c r="AX11" s="405"/>
      <c r="AY11" s="384" t="s">
        <v>599</v>
      </c>
      <c r="AZ11" s="385"/>
      <c r="BA11" s="385"/>
      <c r="BB11" s="386"/>
      <c r="BC11" s="411"/>
      <c r="BD11" s="412"/>
      <c r="BE11" s="412"/>
      <c r="BF11" s="413"/>
      <c r="BG11" s="251" t="str">
        <f t="shared" si="0"/>
        <v>n.é.</v>
      </c>
      <c r="BH11" s="252"/>
    </row>
    <row r="12" spans="1:60" ht="20.100000000000001" hidden="1" customHeight="1" x14ac:dyDescent="0.2">
      <c r="A12" s="227" t="s">
        <v>4</v>
      </c>
      <c r="B12" s="221"/>
      <c r="C12" s="175" t="s">
        <v>605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255" t="s">
        <v>250</v>
      </c>
      <c r="AD12" s="256"/>
      <c r="AE12" s="403"/>
      <c r="AF12" s="404"/>
      <c r="AG12" s="404"/>
      <c r="AH12" s="405"/>
      <c r="AI12" s="403"/>
      <c r="AJ12" s="404"/>
      <c r="AK12" s="404"/>
      <c r="AL12" s="405"/>
      <c r="AM12" s="411"/>
      <c r="AN12" s="412"/>
      <c r="AO12" s="412"/>
      <c r="AP12" s="413"/>
      <c r="AQ12" s="414" t="s">
        <v>599</v>
      </c>
      <c r="AR12" s="415"/>
      <c r="AS12" s="415"/>
      <c r="AT12" s="416"/>
      <c r="AU12" s="403"/>
      <c r="AV12" s="404"/>
      <c r="AW12" s="404"/>
      <c r="AX12" s="405"/>
      <c r="AY12" s="414" t="s">
        <v>599</v>
      </c>
      <c r="AZ12" s="415"/>
      <c r="BA12" s="415"/>
      <c r="BB12" s="416"/>
      <c r="BC12" s="411"/>
      <c r="BD12" s="412"/>
      <c r="BE12" s="412"/>
      <c r="BF12" s="413"/>
      <c r="BG12" s="251" t="str">
        <f t="shared" si="0"/>
        <v>n.é.</v>
      </c>
      <c r="BH12" s="252"/>
    </row>
    <row r="13" spans="1:60" ht="20.100000000000001" hidden="1" customHeight="1" x14ac:dyDescent="0.2">
      <c r="A13" s="227" t="s">
        <v>5</v>
      </c>
      <c r="B13" s="221"/>
      <c r="C13" s="175" t="s">
        <v>606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255" t="s">
        <v>251</v>
      </c>
      <c r="AD13" s="256"/>
      <c r="AE13" s="403"/>
      <c r="AF13" s="404"/>
      <c r="AG13" s="404"/>
      <c r="AH13" s="405"/>
      <c r="AI13" s="403"/>
      <c r="AJ13" s="404"/>
      <c r="AK13" s="404"/>
      <c r="AL13" s="405"/>
      <c r="AM13" s="411"/>
      <c r="AN13" s="412"/>
      <c r="AO13" s="412"/>
      <c r="AP13" s="413"/>
      <c r="AQ13" s="414" t="s">
        <v>599</v>
      </c>
      <c r="AR13" s="415"/>
      <c r="AS13" s="415"/>
      <c r="AT13" s="416"/>
      <c r="AU13" s="411"/>
      <c r="AV13" s="412"/>
      <c r="AW13" s="412"/>
      <c r="AX13" s="413"/>
      <c r="AY13" s="414" t="s">
        <v>599</v>
      </c>
      <c r="AZ13" s="415"/>
      <c r="BA13" s="415"/>
      <c r="BB13" s="416"/>
      <c r="BC13" s="411"/>
      <c r="BD13" s="412"/>
      <c r="BE13" s="412"/>
      <c r="BF13" s="413"/>
      <c r="BG13" s="251" t="str">
        <f t="shared" si="0"/>
        <v>n.é.</v>
      </c>
      <c r="BH13" s="252"/>
    </row>
    <row r="14" spans="1:60" s="2" customFormat="1" ht="15" customHeight="1" x14ac:dyDescent="0.2">
      <c r="A14" s="226" t="s">
        <v>6</v>
      </c>
      <c r="B14" s="222"/>
      <c r="C14" s="196" t="s">
        <v>252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253" t="s">
        <v>253</v>
      </c>
      <c r="AD14" s="254"/>
      <c r="AE14" s="193">
        <f>AE8+AE9+AE10+AE11+AE12+AE13</f>
        <v>0</v>
      </c>
      <c r="AF14" s="194"/>
      <c r="AG14" s="194"/>
      <c r="AH14" s="195"/>
      <c r="AI14" s="193">
        <f>AI8+AI9+AI10+AI11+AI12+AI13</f>
        <v>0</v>
      </c>
      <c r="AJ14" s="194"/>
      <c r="AK14" s="194"/>
      <c r="AL14" s="195"/>
      <c r="AM14" s="193">
        <f>AM8+AM9+AM10+AM11+AM12+AM13</f>
        <v>0</v>
      </c>
      <c r="AN14" s="194"/>
      <c r="AO14" s="194"/>
      <c r="AP14" s="195"/>
      <c r="AQ14" s="422" t="s">
        <v>599</v>
      </c>
      <c r="AR14" s="423"/>
      <c r="AS14" s="423"/>
      <c r="AT14" s="424"/>
      <c r="AU14" s="193">
        <f>AU8+AU9+AU10+AU11+AU12+AU13</f>
        <v>0</v>
      </c>
      <c r="AV14" s="194"/>
      <c r="AW14" s="194"/>
      <c r="AX14" s="195"/>
      <c r="AY14" s="422" t="s">
        <v>599</v>
      </c>
      <c r="AZ14" s="423"/>
      <c r="BA14" s="423"/>
      <c r="BB14" s="424"/>
      <c r="BC14" s="193">
        <f>BC8+BC9+BC10+BC11+BC12+BC13</f>
        <v>0</v>
      </c>
      <c r="BD14" s="194"/>
      <c r="BE14" s="194"/>
      <c r="BF14" s="195"/>
      <c r="BG14" s="249" t="str">
        <f t="shared" si="0"/>
        <v>n.é.</v>
      </c>
      <c r="BH14" s="250"/>
    </row>
    <row r="15" spans="1:60" ht="20.25" hidden="1" customHeight="1" x14ac:dyDescent="0.2">
      <c r="A15" s="227" t="s">
        <v>7</v>
      </c>
      <c r="B15" s="221"/>
      <c r="C15" s="175" t="s">
        <v>254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255" t="s">
        <v>255</v>
      </c>
      <c r="AD15" s="256"/>
      <c r="AE15" s="403"/>
      <c r="AF15" s="404"/>
      <c r="AG15" s="404"/>
      <c r="AH15" s="405"/>
      <c r="AI15" s="403"/>
      <c r="AJ15" s="404"/>
      <c r="AK15" s="404"/>
      <c r="AL15" s="405"/>
      <c r="AM15" s="403"/>
      <c r="AN15" s="404"/>
      <c r="AO15" s="404"/>
      <c r="AP15" s="405"/>
      <c r="AQ15" s="414" t="s">
        <v>599</v>
      </c>
      <c r="AR15" s="415"/>
      <c r="AS15" s="415"/>
      <c r="AT15" s="416"/>
      <c r="AU15" s="403"/>
      <c r="AV15" s="404"/>
      <c r="AW15" s="404"/>
      <c r="AX15" s="405"/>
      <c r="AY15" s="414" t="s">
        <v>599</v>
      </c>
      <c r="AZ15" s="415"/>
      <c r="BA15" s="415"/>
      <c r="BB15" s="416"/>
      <c r="BC15" s="403"/>
      <c r="BD15" s="404"/>
      <c r="BE15" s="404"/>
      <c r="BF15" s="405"/>
      <c r="BG15" s="251" t="str">
        <f t="shared" si="0"/>
        <v>n.é.</v>
      </c>
      <c r="BH15" s="252"/>
    </row>
    <row r="16" spans="1:60" ht="16.5" hidden="1" customHeight="1" x14ac:dyDescent="0.2">
      <c r="A16" s="227" t="s">
        <v>8</v>
      </c>
      <c r="B16" s="221"/>
      <c r="C16" s="175" t="s">
        <v>427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255" t="s">
        <v>256</v>
      </c>
      <c r="AD16" s="256"/>
      <c r="AE16" s="403"/>
      <c r="AF16" s="404"/>
      <c r="AG16" s="404"/>
      <c r="AH16" s="405"/>
      <c r="AI16" s="403"/>
      <c r="AJ16" s="404"/>
      <c r="AK16" s="404"/>
      <c r="AL16" s="405"/>
      <c r="AM16" s="403"/>
      <c r="AN16" s="404"/>
      <c r="AO16" s="404"/>
      <c r="AP16" s="405"/>
      <c r="AQ16" s="414" t="s">
        <v>599</v>
      </c>
      <c r="AR16" s="415"/>
      <c r="AS16" s="415"/>
      <c r="AT16" s="416"/>
      <c r="AU16" s="403"/>
      <c r="AV16" s="404"/>
      <c r="AW16" s="404"/>
      <c r="AX16" s="405"/>
      <c r="AY16" s="414" t="s">
        <v>599</v>
      </c>
      <c r="AZ16" s="415"/>
      <c r="BA16" s="415"/>
      <c r="BB16" s="416"/>
      <c r="BC16" s="403"/>
      <c r="BD16" s="404"/>
      <c r="BE16" s="404"/>
      <c r="BF16" s="405"/>
      <c r="BG16" s="251" t="str">
        <f t="shared" si="0"/>
        <v>n.é.</v>
      </c>
      <c r="BH16" s="252"/>
    </row>
    <row r="17" spans="1:60" ht="18" hidden="1" customHeight="1" x14ac:dyDescent="0.2">
      <c r="A17" s="227" t="s">
        <v>9</v>
      </c>
      <c r="B17" s="221"/>
      <c r="C17" s="175" t="s">
        <v>428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255" t="s">
        <v>257</v>
      </c>
      <c r="AD17" s="256"/>
      <c r="AE17" s="403"/>
      <c r="AF17" s="404"/>
      <c r="AG17" s="404"/>
      <c r="AH17" s="405"/>
      <c r="AI17" s="403"/>
      <c r="AJ17" s="404"/>
      <c r="AK17" s="404"/>
      <c r="AL17" s="405"/>
      <c r="AM17" s="403"/>
      <c r="AN17" s="404"/>
      <c r="AO17" s="404"/>
      <c r="AP17" s="405"/>
      <c r="AQ17" s="414" t="s">
        <v>599</v>
      </c>
      <c r="AR17" s="415"/>
      <c r="AS17" s="415"/>
      <c r="AT17" s="416"/>
      <c r="AU17" s="403"/>
      <c r="AV17" s="404"/>
      <c r="AW17" s="404"/>
      <c r="AX17" s="405"/>
      <c r="AY17" s="414" t="s">
        <v>599</v>
      </c>
      <c r="AZ17" s="415"/>
      <c r="BA17" s="415"/>
      <c r="BB17" s="416"/>
      <c r="BC17" s="403"/>
      <c r="BD17" s="404"/>
      <c r="BE17" s="404"/>
      <c r="BF17" s="405"/>
      <c r="BG17" s="251" t="str">
        <f t="shared" si="0"/>
        <v>n.é.</v>
      </c>
      <c r="BH17" s="252"/>
    </row>
    <row r="18" spans="1:60" ht="14.25" hidden="1" customHeight="1" x14ac:dyDescent="0.2">
      <c r="A18" s="227" t="s">
        <v>10</v>
      </c>
      <c r="B18" s="221"/>
      <c r="C18" s="175" t="s">
        <v>429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255" t="s">
        <v>258</v>
      </c>
      <c r="AD18" s="256"/>
      <c r="AE18" s="403"/>
      <c r="AF18" s="404"/>
      <c r="AG18" s="404"/>
      <c r="AH18" s="405"/>
      <c r="AI18" s="403"/>
      <c r="AJ18" s="404"/>
      <c r="AK18" s="404"/>
      <c r="AL18" s="405"/>
      <c r="AM18" s="403"/>
      <c r="AN18" s="404"/>
      <c r="AO18" s="404"/>
      <c r="AP18" s="405"/>
      <c r="AQ18" s="414" t="s">
        <v>599</v>
      </c>
      <c r="AR18" s="415"/>
      <c r="AS18" s="415"/>
      <c r="AT18" s="416"/>
      <c r="AU18" s="403"/>
      <c r="AV18" s="404"/>
      <c r="AW18" s="404"/>
      <c r="AX18" s="405"/>
      <c r="AY18" s="414" t="s">
        <v>599</v>
      </c>
      <c r="AZ18" s="415"/>
      <c r="BA18" s="415"/>
      <c r="BB18" s="416"/>
      <c r="BC18" s="403"/>
      <c r="BD18" s="404"/>
      <c r="BE18" s="404"/>
      <c r="BF18" s="405"/>
      <c r="BG18" s="251" t="str">
        <f t="shared" si="0"/>
        <v>n.é.</v>
      </c>
      <c r="BH18" s="252"/>
    </row>
    <row r="19" spans="1:60" ht="19.5" customHeight="1" x14ac:dyDescent="0.2">
      <c r="A19" s="227" t="s">
        <v>11</v>
      </c>
      <c r="B19" s="221"/>
      <c r="C19" s="175" t="s">
        <v>259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  <c r="AC19" s="255" t="s">
        <v>260</v>
      </c>
      <c r="AD19" s="256"/>
      <c r="AE19" s="403">
        <v>217582</v>
      </c>
      <c r="AF19" s="404"/>
      <c r="AG19" s="404"/>
      <c r="AH19" s="405"/>
      <c r="AI19" s="417">
        <f>217582+64220</f>
        <v>281802</v>
      </c>
      <c r="AJ19" s="418"/>
      <c r="AK19" s="418"/>
      <c r="AL19" s="419"/>
      <c r="AM19" s="411"/>
      <c r="AN19" s="412"/>
      <c r="AO19" s="412"/>
      <c r="AP19" s="413"/>
      <c r="AQ19" s="414" t="s">
        <v>599</v>
      </c>
      <c r="AR19" s="415"/>
      <c r="AS19" s="415"/>
      <c r="AT19" s="416"/>
      <c r="AU19" s="403"/>
      <c r="AV19" s="404"/>
      <c r="AW19" s="404"/>
      <c r="AX19" s="405"/>
      <c r="AY19" s="414" t="s">
        <v>599</v>
      </c>
      <c r="AZ19" s="415"/>
      <c r="BA19" s="415"/>
      <c r="BB19" s="416"/>
      <c r="BC19" s="411"/>
      <c r="BD19" s="412"/>
      <c r="BE19" s="412"/>
      <c r="BF19" s="413"/>
      <c r="BG19" s="251">
        <f t="shared" si="0"/>
        <v>0</v>
      </c>
      <c r="BH19" s="252"/>
    </row>
    <row r="20" spans="1:60" s="2" customFormat="1" ht="18" customHeight="1" x14ac:dyDescent="0.2">
      <c r="A20" s="226" t="s">
        <v>12</v>
      </c>
      <c r="B20" s="222"/>
      <c r="C20" s="196" t="s">
        <v>261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8"/>
      <c r="AC20" s="253" t="s">
        <v>262</v>
      </c>
      <c r="AD20" s="254"/>
      <c r="AE20" s="193">
        <f>SUM(AE14:AH19)</f>
        <v>217582</v>
      </c>
      <c r="AF20" s="194"/>
      <c r="AG20" s="194"/>
      <c r="AH20" s="195"/>
      <c r="AI20" s="193">
        <f>SUM(AI14:AL19)</f>
        <v>281802</v>
      </c>
      <c r="AJ20" s="194"/>
      <c r="AK20" s="194"/>
      <c r="AL20" s="195"/>
      <c r="AM20" s="193">
        <f>SUM(AM14:AP19)</f>
        <v>0</v>
      </c>
      <c r="AN20" s="194"/>
      <c r="AO20" s="194"/>
      <c r="AP20" s="195"/>
      <c r="AQ20" s="422" t="s">
        <v>599</v>
      </c>
      <c r="AR20" s="423"/>
      <c r="AS20" s="423"/>
      <c r="AT20" s="424"/>
      <c r="AU20" s="193">
        <f>SUM(AU14:AX19)</f>
        <v>0</v>
      </c>
      <c r="AV20" s="194"/>
      <c r="AW20" s="194"/>
      <c r="AX20" s="195"/>
      <c r="AY20" s="422" t="s">
        <v>599</v>
      </c>
      <c r="AZ20" s="423"/>
      <c r="BA20" s="423"/>
      <c r="BB20" s="424"/>
      <c r="BC20" s="193">
        <f>SUM(BC14:BF19)</f>
        <v>0</v>
      </c>
      <c r="BD20" s="194"/>
      <c r="BE20" s="194"/>
      <c r="BF20" s="195"/>
      <c r="BG20" s="249">
        <f t="shared" si="0"/>
        <v>0</v>
      </c>
      <c r="BH20" s="250"/>
    </row>
    <row r="21" spans="1:60" ht="20.100000000000001" hidden="1" customHeight="1" x14ac:dyDescent="0.2">
      <c r="A21" s="227" t="s">
        <v>13</v>
      </c>
      <c r="B21" s="221"/>
      <c r="C21" s="175" t="s">
        <v>263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7"/>
      <c r="AC21" s="255" t="s">
        <v>264</v>
      </c>
      <c r="AD21" s="256"/>
      <c r="AE21" s="403"/>
      <c r="AF21" s="404"/>
      <c r="AG21" s="404"/>
      <c r="AH21" s="405"/>
      <c r="AI21" s="403"/>
      <c r="AJ21" s="404"/>
      <c r="AK21" s="404"/>
      <c r="AL21" s="405"/>
      <c r="AM21" s="411"/>
      <c r="AN21" s="412"/>
      <c r="AO21" s="412"/>
      <c r="AP21" s="413"/>
      <c r="AQ21" s="414" t="s">
        <v>599</v>
      </c>
      <c r="AR21" s="415"/>
      <c r="AS21" s="415"/>
      <c r="AT21" s="416"/>
      <c r="AU21" s="411"/>
      <c r="AV21" s="412"/>
      <c r="AW21" s="412"/>
      <c r="AX21" s="413"/>
      <c r="AY21" s="414" t="s">
        <v>599</v>
      </c>
      <c r="AZ21" s="415"/>
      <c r="BA21" s="415"/>
      <c r="BB21" s="416"/>
      <c r="BC21" s="411"/>
      <c r="BD21" s="412"/>
      <c r="BE21" s="412"/>
      <c r="BF21" s="413"/>
      <c r="BG21" s="251" t="str">
        <f t="shared" si="0"/>
        <v>n.é.</v>
      </c>
      <c r="BH21" s="252"/>
    </row>
    <row r="22" spans="1:60" ht="20.100000000000001" hidden="1" customHeight="1" x14ac:dyDescent="0.2">
      <c r="A22" s="227" t="s">
        <v>14</v>
      </c>
      <c r="B22" s="221"/>
      <c r="C22" s="175" t="s">
        <v>430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C22" s="255" t="s">
        <v>265</v>
      </c>
      <c r="AD22" s="256"/>
      <c r="AE22" s="403"/>
      <c r="AF22" s="404"/>
      <c r="AG22" s="404"/>
      <c r="AH22" s="405"/>
      <c r="AI22" s="403"/>
      <c r="AJ22" s="404"/>
      <c r="AK22" s="404"/>
      <c r="AL22" s="405"/>
      <c r="AM22" s="403"/>
      <c r="AN22" s="404"/>
      <c r="AO22" s="404"/>
      <c r="AP22" s="405"/>
      <c r="AQ22" s="414" t="s">
        <v>599</v>
      </c>
      <c r="AR22" s="415"/>
      <c r="AS22" s="415"/>
      <c r="AT22" s="416"/>
      <c r="AU22" s="403"/>
      <c r="AV22" s="404"/>
      <c r="AW22" s="404"/>
      <c r="AX22" s="405"/>
      <c r="AY22" s="414" t="s">
        <v>599</v>
      </c>
      <c r="AZ22" s="415"/>
      <c r="BA22" s="415"/>
      <c r="BB22" s="416"/>
      <c r="BC22" s="403"/>
      <c r="BD22" s="404"/>
      <c r="BE22" s="404"/>
      <c r="BF22" s="405"/>
      <c r="BG22" s="251" t="str">
        <f t="shared" si="0"/>
        <v>n.é.</v>
      </c>
      <c r="BH22" s="252"/>
    </row>
    <row r="23" spans="1:60" ht="20.100000000000001" hidden="1" customHeight="1" x14ac:dyDescent="0.2">
      <c r="A23" s="227" t="s">
        <v>15</v>
      </c>
      <c r="B23" s="221"/>
      <c r="C23" s="175" t="s">
        <v>431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255" t="s">
        <v>266</v>
      </c>
      <c r="AD23" s="256"/>
      <c r="AE23" s="403"/>
      <c r="AF23" s="404"/>
      <c r="AG23" s="404"/>
      <c r="AH23" s="405"/>
      <c r="AI23" s="403"/>
      <c r="AJ23" s="404"/>
      <c r="AK23" s="404"/>
      <c r="AL23" s="405"/>
      <c r="AM23" s="403"/>
      <c r="AN23" s="404"/>
      <c r="AO23" s="404"/>
      <c r="AP23" s="405"/>
      <c r="AQ23" s="414" t="s">
        <v>599</v>
      </c>
      <c r="AR23" s="415"/>
      <c r="AS23" s="415"/>
      <c r="AT23" s="416"/>
      <c r="AU23" s="403"/>
      <c r="AV23" s="404"/>
      <c r="AW23" s="404"/>
      <c r="AX23" s="405"/>
      <c r="AY23" s="414" t="s">
        <v>599</v>
      </c>
      <c r="AZ23" s="415"/>
      <c r="BA23" s="415"/>
      <c r="BB23" s="416"/>
      <c r="BC23" s="403"/>
      <c r="BD23" s="404"/>
      <c r="BE23" s="404"/>
      <c r="BF23" s="405"/>
      <c r="BG23" s="251" t="str">
        <f t="shared" si="0"/>
        <v>n.é.</v>
      </c>
      <c r="BH23" s="252"/>
    </row>
    <row r="24" spans="1:60" ht="20.100000000000001" hidden="1" customHeight="1" x14ac:dyDescent="0.2">
      <c r="A24" s="227" t="s">
        <v>53</v>
      </c>
      <c r="B24" s="221"/>
      <c r="C24" s="175" t="s">
        <v>432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  <c r="AC24" s="255" t="s">
        <v>267</v>
      </c>
      <c r="AD24" s="256"/>
      <c r="AE24" s="403"/>
      <c r="AF24" s="404"/>
      <c r="AG24" s="404"/>
      <c r="AH24" s="405"/>
      <c r="AI24" s="403"/>
      <c r="AJ24" s="404"/>
      <c r="AK24" s="404"/>
      <c r="AL24" s="405"/>
      <c r="AM24" s="403"/>
      <c r="AN24" s="404"/>
      <c r="AO24" s="404"/>
      <c r="AP24" s="405"/>
      <c r="AQ24" s="414" t="s">
        <v>599</v>
      </c>
      <c r="AR24" s="415"/>
      <c r="AS24" s="415"/>
      <c r="AT24" s="416"/>
      <c r="AU24" s="403"/>
      <c r="AV24" s="404"/>
      <c r="AW24" s="404"/>
      <c r="AX24" s="405"/>
      <c r="AY24" s="414" t="s">
        <v>599</v>
      </c>
      <c r="AZ24" s="415"/>
      <c r="BA24" s="415"/>
      <c r="BB24" s="416"/>
      <c r="BC24" s="403"/>
      <c r="BD24" s="404"/>
      <c r="BE24" s="404"/>
      <c r="BF24" s="405"/>
      <c r="BG24" s="251" t="str">
        <f t="shared" si="0"/>
        <v>n.é.</v>
      </c>
      <c r="BH24" s="252"/>
    </row>
    <row r="25" spans="1:60" ht="18" hidden="1" customHeight="1" x14ac:dyDescent="0.2">
      <c r="A25" s="227" t="s">
        <v>54</v>
      </c>
      <c r="B25" s="221"/>
      <c r="C25" s="175" t="s">
        <v>268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255" t="s">
        <v>269</v>
      </c>
      <c r="AD25" s="256"/>
      <c r="AE25" s="403"/>
      <c r="AF25" s="404"/>
      <c r="AG25" s="404"/>
      <c r="AH25" s="405"/>
      <c r="AI25" s="403"/>
      <c r="AJ25" s="404"/>
      <c r="AK25" s="404"/>
      <c r="AL25" s="405"/>
      <c r="AM25" s="411"/>
      <c r="AN25" s="412"/>
      <c r="AO25" s="412"/>
      <c r="AP25" s="413"/>
      <c r="AQ25" s="414" t="s">
        <v>599</v>
      </c>
      <c r="AR25" s="415"/>
      <c r="AS25" s="415"/>
      <c r="AT25" s="416"/>
      <c r="AU25" s="411"/>
      <c r="AV25" s="412"/>
      <c r="AW25" s="412"/>
      <c r="AX25" s="413"/>
      <c r="AY25" s="414" t="s">
        <v>599</v>
      </c>
      <c r="AZ25" s="415"/>
      <c r="BA25" s="415"/>
      <c r="BB25" s="416"/>
      <c r="BC25" s="411"/>
      <c r="BD25" s="412"/>
      <c r="BE25" s="412"/>
      <c r="BF25" s="413"/>
      <c r="BG25" s="251" t="str">
        <f t="shared" si="0"/>
        <v>n.é.</v>
      </c>
      <c r="BH25" s="252"/>
    </row>
    <row r="26" spans="1:60" s="2" customFormat="1" ht="20.100000000000001" customHeight="1" x14ac:dyDescent="0.2">
      <c r="A26" s="226" t="s">
        <v>55</v>
      </c>
      <c r="B26" s="222"/>
      <c r="C26" s="196" t="s">
        <v>270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/>
      <c r="AC26" s="253" t="s">
        <v>271</v>
      </c>
      <c r="AD26" s="254"/>
      <c r="AE26" s="193">
        <f>SUM(AE21:AH25)</f>
        <v>0</v>
      </c>
      <c r="AF26" s="194"/>
      <c r="AG26" s="194"/>
      <c r="AH26" s="195"/>
      <c r="AI26" s="193">
        <f>SUM(AI21:AL25)</f>
        <v>0</v>
      </c>
      <c r="AJ26" s="194"/>
      <c r="AK26" s="194"/>
      <c r="AL26" s="195"/>
      <c r="AM26" s="193">
        <f>SUM(AM21:AP25)</f>
        <v>0</v>
      </c>
      <c r="AN26" s="194"/>
      <c r="AO26" s="194"/>
      <c r="AP26" s="195"/>
      <c r="AQ26" s="422" t="s">
        <v>599</v>
      </c>
      <c r="AR26" s="423"/>
      <c r="AS26" s="423"/>
      <c r="AT26" s="424"/>
      <c r="AU26" s="193">
        <f>SUM(AU21:AX25)</f>
        <v>0</v>
      </c>
      <c r="AV26" s="194"/>
      <c r="AW26" s="194"/>
      <c r="AX26" s="195"/>
      <c r="AY26" s="422" t="s">
        <v>599</v>
      </c>
      <c r="AZ26" s="423"/>
      <c r="BA26" s="423"/>
      <c r="BB26" s="424"/>
      <c r="BC26" s="193">
        <f>SUM(BC21:BF25)</f>
        <v>0</v>
      </c>
      <c r="BD26" s="194"/>
      <c r="BE26" s="194"/>
      <c r="BF26" s="195"/>
      <c r="BG26" s="249" t="str">
        <f t="shared" si="0"/>
        <v>n.é.</v>
      </c>
      <c r="BH26" s="250"/>
    </row>
    <row r="27" spans="1:60" ht="20.100000000000001" hidden="1" customHeight="1" x14ac:dyDescent="0.2">
      <c r="A27" s="227" t="s">
        <v>56</v>
      </c>
      <c r="B27" s="221"/>
      <c r="C27" s="175" t="s">
        <v>272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255" t="s">
        <v>273</v>
      </c>
      <c r="AD27" s="256"/>
      <c r="AE27" s="403"/>
      <c r="AF27" s="404"/>
      <c r="AG27" s="404"/>
      <c r="AH27" s="405"/>
      <c r="AI27" s="403"/>
      <c r="AJ27" s="404"/>
      <c r="AK27" s="404"/>
      <c r="AL27" s="405"/>
      <c r="AM27" s="403"/>
      <c r="AN27" s="404"/>
      <c r="AO27" s="404"/>
      <c r="AP27" s="405"/>
      <c r="AQ27" s="414" t="s">
        <v>599</v>
      </c>
      <c r="AR27" s="415"/>
      <c r="AS27" s="415"/>
      <c r="AT27" s="416"/>
      <c r="AU27" s="403"/>
      <c r="AV27" s="404"/>
      <c r="AW27" s="404"/>
      <c r="AX27" s="405"/>
      <c r="AY27" s="414" t="s">
        <v>599</v>
      </c>
      <c r="AZ27" s="415"/>
      <c r="BA27" s="415"/>
      <c r="BB27" s="416"/>
      <c r="BC27" s="403"/>
      <c r="BD27" s="404"/>
      <c r="BE27" s="404"/>
      <c r="BF27" s="405"/>
      <c r="BG27" s="251" t="str">
        <f t="shared" si="0"/>
        <v>n.é.</v>
      </c>
      <c r="BH27" s="252"/>
    </row>
    <row r="28" spans="1:60" ht="20.100000000000001" hidden="1" customHeight="1" x14ac:dyDescent="0.2">
      <c r="A28" s="227" t="s">
        <v>106</v>
      </c>
      <c r="B28" s="221"/>
      <c r="C28" s="175" t="s">
        <v>274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  <c r="AC28" s="255" t="s">
        <v>275</v>
      </c>
      <c r="AD28" s="256"/>
      <c r="AE28" s="403"/>
      <c r="AF28" s="404"/>
      <c r="AG28" s="404"/>
      <c r="AH28" s="405"/>
      <c r="AI28" s="403"/>
      <c r="AJ28" s="404"/>
      <c r="AK28" s="404"/>
      <c r="AL28" s="405"/>
      <c r="AM28" s="403"/>
      <c r="AN28" s="404"/>
      <c r="AO28" s="404"/>
      <c r="AP28" s="405"/>
      <c r="AQ28" s="414" t="s">
        <v>599</v>
      </c>
      <c r="AR28" s="415"/>
      <c r="AS28" s="415"/>
      <c r="AT28" s="416"/>
      <c r="AU28" s="403"/>
      <c r="AV28" s="404"/>
      <c r="AW28" s="404"/>
      <c r="AX28" s="405"/>
      <c r="AY28" s="414" t="s">
        <v>599</v>
      </c>
      <c r="AZ28" s="415"/>
      <c r="BA28" s="415"/>
      <c r="BB28" s="416"/>
      <c r="BC28" s="403"/>
      <c r="BD28" s="404"/>
      <c r="BE28" s="404"/>
      <c r="BF28" s="405"/>
      <c r="BG28" s="251" t="str">
        <f t="shared" si="0"/>
        <v>n.é.</v>
      </c>
      <c r="BH28" s="252"/>
    </row>
    <row r="29" spans="1:60" s="2" customFormat="1" ht="20.100000000000001" customHeight="1" x14ac:dyDescent="0.2">
      <c r="A29" s="226" t="s">
        <v>107</v>
      </c>
      <c r="B29" s="222"/>
      <c r="C29" s="196" t="s">
        <v>276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8"/>
      <c r="AC29" s="253" t="s">
        <v>277</v>
      </c>
      <c r="AD29" s="254"/>
      <c r="AE29" s="193">
        <f>SUM(AE27:AH28)</f>
        <v>0</v>
      </c>
      <c r="AF29" s="194"/>
      <c r="AG29" s="194"/>
      <c r="AH29" s="195"/>
      <c r="AI29" s="193">
        <f>SUM(AI27:AL28)</f>
        <v>0</v>
      </c>
      <c r="AJ29" s="194"/>
      <c r="AK29" s="194"/>
      <c r="AL29" s="195"/>
      <c r="AM29" s="193">
        <f>SUM(AM27:AP28)</f>
        <v>0</v>
      </c>
      <c r="AN29" s="194"/>
      <c r="AO29" s="194"/>
      <c r="AP29" s="195"/>
      <c r="AQ29" s="422" t="s">
        <v>599</v>
      </c>
      <c r="AR29" s="423"/>
      <c r="AS29" s="423"/>
      <c r="AT29" s="424"/>
      <c r="AU29" s="193">
        <f>SUM(AU27:AX28)</f>
        <v>0</v>
      </c>
      <c r="AV29" s="194"/>
      <c r="AW29" s="194"/>
      <c r="AX29" s="195"/>
      <c r="AY29" s="422" t="s">
        <v>599</v>
      </c>
      <c r="AZ29" s="423"/>
      <c r="BA29" s="423"/>
      <c r="BB29" s="424"/>
      <c r="BC29" s="193">
        <f>SUM(BC27:BF28)</f>
        <v>0</v>
      </c>
      <c r="BD29" s="194"/>
      <c r="BE29" s="194"/>
      <c r="BF29" s="195"/>
      <c r="BG29" s="249" t="str">
        <f t="shared" si="0"/>
        <v>n.é.</v>
      </c>
      <c r="BH29" s="250"/>
    </row>
    <row r="30" spans="1:60" ht="20.100000000000001" hidden="1" customHeight="1" x14ac:dyDescent="0.2">
      <c r="A30" s="227" t="s">
        <v>179</v>
      </c>
      <c r="B30" s="221"/>
      <c r="C30" s="175" t="s">
        <v>278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255" t="s">
        <v>279</v>
      </c>
      <c r="AD30" s="256"/>
      <c r="AE30" s="403"/>
      <c r="AF30" s="404"/>
      <c r="AG30" s="404"/>
      <c r="AH30" s="405"/>
      <c r="AI30" s="403"/>
      <c r="AJ30" s="404"/>
      <c r="AK30" s="404"/>
      <c r="AL30" s="405"/>
      <c r="AM30" s="403"/>
      <c r="AN30" s="404"/>
      <c r="AO30" s="404"/>
      <c r="AP30" s="405"/>
      <c r="AQ30" s="414" t="s">
        <v>599</v>
      </c>
      <c r="AR30" s="415"/>
      <c r="AS30" s="415"/>
      <c r="AT30" s="416"/>
      <c r="AU30" s="403"/>
      <c r="AV30" s="404"/>
      <c r="AW30" s="404"/>
      <c r="AX30" s="405"/>
      <c r="AY30" s="414" t="s">
        <v>599</v>
      </c>
      <c r="AZ30" s="415"/>
      <c r="BA30" s="415"/>
      <c r="BB30" s="416"/>
      <c r="BC30" s="403"/>
      <c r="BD30" s="404"/>
      <c r="BE30" s="404"/>
      <c r="BF30" s="405"/>
      <c r="BG30" s="251" t="str">
        <f t="shared" si="0"/>
        <v>n.é.</v>
      </c>
      <c r="BH30" s="252"/>
    </row>
    <row r="31" spans="1:60" ht="20.100000000000001" hidden="1" customHeight="1" x14ac:dyDescent="0.2">
      <c r="A31" s="227" t="s">
        <v>180</v>
      </c>
      <c r="B31" s="221"/>
      <c r="C31" s="175" t="s">
        <v>280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255" t="s">
        <v>281</v>
      </c>
      <c r="AD31" s="256"/>
      <c r="AE31" s="403"/>
      <c r="AF31" s="404"/>
      <c r="AG31" s="404"/>
      <c r="AH31" s="405"/>
      <c r="AI31" s="403"/>
      <c r="AJ31" s="404"/>
      <c r="AK31" s="404"/>
      <c r="AL31" s="405"/>
      <c r="AM31" s="403"/>
      <c r="AN31" s="404"/>
      <c r="AO31" s="404"/>
      <c r="AP31" s="405"/>
      <c r="AQ31" s="414" t="s">
        <v>599</v>
      </c>
      <c r="AR31" s="415"/>
      <c r="AS31" s="415"/>
      <c r="AT31" s="416"/>
      <c r="AU31" s="403"/>
      <c r="AV31" s="404"/>
      <c r="AW31" s="404"/>
      <c r="AX31" s="405"/>
      <c r="AY31" s="414" t="s">
        <v>599</v>
      </c>
      <c r="AZ31" s="415"/>
      <c r="BA31" s="415"/>
      <c r="BB31" s="416"/>
      <c r="BC31" s="403"/>
      <c r="BD31" s="404"/>
      <c r="BE31" s="404"/>
      <c r="BF31" s="405"/>
      <c r="BG31" s="251" t="str">
        <f t="shared" si="0"/>
        <v>n.é.</v>
      </c>
      <c r="BH31" s="252"/>
    </row>
    <row r="32" spans="1:60" ht="20.100000000000001" hidden="1" customHeight="1" x14ac:dyDescent="0.2">
      <c r="A32" s="227" t="s">
        <v>181</v>
      </c>
      <c r="B32" s="221"/>
      <c r="C32" s="175" t="s">
        <v>282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255" t="s">
        <v>283</v>
      </c>
      <c r="AD32" s="256"/>
      <c r="AE32" s="403"/>
      <c r="AF32" s="404"/>
      <c r="AG32" s="404"/>
      <c r="AH32" s="405"/>
      <c r="AI32" s="403"/>
      <c r="AJ32" s="404"/>
      <c r="AK32" s="404"/>
      <c r="AL32" s="405"/>
      <c r="AM32" s="411"/>
      <c r="AN32" s="412"/>
      <c r="AO32" s="412"/>
      <c r="AP32" s="413"/>
      <c r="AQ32" s="414" t="s">
        <v>599</v>
      </c>
      <c r="AR32" s="415"/>
      <c r="AS32" s="415"/>
      <c r="AT32" s="416"/>
      <c r="AU32" s="411"/>
      <c r="AV32" s="412"/>
      <c r="AW32" s="412"/>
      <c r="AX32" s="413"/>
      <c r="AY32" s="414" t="s">
        <v>599</v>
      </c>
      <c r="AZ32" s="415"/>
      <c r="BA32" s="415"/>
      <c r="BB32" s="416"/>
      <c r="BC32" s="411"/>
      <c r="BD32" s="412"/>
      <c r="BE32" s="412"/>
      <c r="BF32" s="413"/>
      <c r="BG32" s="251" t="str">
        <f t="shared" si="0"/>
        <v>n.é.</v>
      </c>
      <c r="BH32" s="252"/>
    </row>
    <row r="33" spans="1:60" ht="20.100000000000001" hidden="1" customHeight="1" x14ac:dyDescent="0.2">
      <c r="A33" s="227" t="s">
        <v>182</v>
      </c>
      <c r="B33" s="221"/>
      <c r="C33" s="175" t="s">
        <v>284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255" t="s">
        <v>285</v>
      </c>
      <c r="AD33" s="256"/>
      <c r="AE33" s="403"/>
      <c r="AF33" s="404"/>
      <c r="AG33" s="404"/>
      <c r="AH33" s="405"/>
      <c r="AI33" s="403"/>
      <c r="AJ33" s="404"/>
      <c r="AK33" s="404"/>
      <c r="AL33" s="405"/>
      <c r="AM33" s="411"/>
      <c r="AN33" s="412"/>
      <c r="AO33" s="412"/>
      <c r="AP33" s="413"/>
      <c r="AQ33" s="414" t="s">
        <v>599</v>
      </c>
      <c r="AR33" s="415"/>
      <c r="AS33" s="415"/>
      <c r="AT33" s="416"/>
      <c r="AU33" s="411"/>
      <c r="AV33" s="412"/>
      <c r="AW33" s="412"/>
      <c r="AX33" s="413"/>
      <c r="AY33" s="414" t="s">
        <v>599</v>
      </c>
      <c r="AZ33" s="415"/>
      <c r="BA33" s="415"/>
      <c r="BB33" s="416"/>
      <c r="BC33" s="411"/>
      <c r="BD33" s="412"/>
      <c r="BE33" s="412"/>
      <c r="BF33" s="413"/>
      <c r="BG33" s="251" t="str">
        <f t="shared" si="0"/>
        <v>n.é.</v>
      </c>
      <c r="BH33" s="252"/>
    </row>
    <row r="34" spans="1:60" ht="20.100000000000001" hidden="1" customHeight="1" x14ac:dyDescent="0.2">
      <c r="A34" s="227" t="s">
        <v>183</v>
      </c>
      <c r="B34" s="221"/>
      <c r="C34" s="175" t="s">
        <v>286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255" t="s">
        <v>287</v>
      </c>
      <c r="AD34" s="256"/>
      <c r="AE34" s="403"/>
      <c r="AF34" s="404"/>
      <c r="AG34" s="404"/>
      <c r="AH34" s="405"/>
      <c r="AI34" s="403"/>
      <c r="AJ34" s="404"/>
      <c r="AK34" s="404"/>
      <c r="AL34" s="405"/>
      <c r="AM34" s="403"/>
      <c r="AN34" s="404"/>
      <c r="AO34" s="404"/>
      <c r="AP34" s="405"/>
      <c r="AQ34" s="414" t="s">
        <v>599</v>
      </c>
      <c r="AR34" s="415"/>
      <c r="AS34" s="415"/>
      <c r="AT34" s="416"/>
      <c r="AU34" s="403"/>
      <c r="AV34" s="404"/>
      <c r="AW34" s="404"/>
      <c r="AX34" s="405"/>
      <c r="AY34" s="414" t="s">
        <v>599</v>
      </c>
      <c r="AZ34" s="415"/>
      <c r="BA34" s="415"/>
      <c r="BB34" s="416"/>
      <c r="BC34" s="403"/>
      <c r="BD34" s="404"/>
      <c r="BE34" s="404"/>
      <c r="BF34" s="405"/>
      <c r="BG34" s="251" t="str">
        <f t="shared" si="0"/>
        <v>n.é.</v>
      </c>
      <c r="BH34" s="252"/>
    </row>
    <row r="35" spans="1:60" ht="20.100000000000001" hidden="1" customHeight="1" x14ac:dyDescent="0.2">
      <c r="A35" s="227" t="s">
        <v>184</v>
      </c>
      <c r="B35" s="221"/>
      <c r="C35" s="175" t="s">
        <v>288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255" t="s">
        <v>289</v>
      </c>
      <c r="AD35" s="256"/>
      <c r="AE35" s="403"/>
      <c r="AF35" s="404"/>
      <c r="AG35" s="404"/>
      <c r="AH35" s="405"/>
      <c r="AI35" s="403"/>
      <c r="AJ35" s="404"/>
      <c r="AK35" s="404"/>
      <c r="AL35" s="405"/>
      <c r="AM35" s="403"/>
      <c r="AN35" s="404"/>
      <c r="AO35" s="404"/>
      <c r="AP35" s="405"/>
      <c r="AQ35" s="414" t="s">
        <v>599</v>
      </c>
      <c r="AR35" s="415"/>
      <c r="AS35" s="415"/>
      <c r="AT35" s="416"/>
      <c r="AU35" s="403"/>
      <c r="AV35" s="404"/>
      <c r="AW35" s="404"/>
      <c r="AX35" s="405"/>
      <c r="AY35" s="414" t="s">
        <v>599</v>
      </c>
      <c r="AZ35" s="415"/>
      <c r="BA35" s="415"/>
      <c r="BB35" s="416"/>
      <c r="BC35" s="403"/>
      <c r="BD35" s="404"/>
      <c r="BE35" s="404"/>
      <c r="BF35" s="405"/>
      <c r="BG35" s="251" t="str">
        <f t="shared" si="0"/>
        <v>n.é.</v>
      </c>
      <c r="BH35" s="252"/>
    </row>
    <row r="36" spans="1:60" ht="20.100000000000001" hidden="1" customHeight="1" x14ac:dyDescent="0.2">
      <c r="A36" s="227" t="s">
        <v>185</v>
      </c>
      <c r="B36" s="221"/>
      <c r="C36" s="175" t="s">
        <v>290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255" t="s">
        <v>291</v>
      </c>
      <c r="AD36" s="256"/>
      <c r="AE36" s="403"/>
      <c r="AF36" s="404"/>
      <c r="AG36" s="404"/>
      <c r="AH36" s="405"/>
      <c r="AI36" s="403"/>
      <c r="AJ36" s="404"/>
      <c r="AK36" s="404"/>
      <c r="AL36" s="405"/>
      <c r="AM36" s="411"/>
      <c r="AN36" s="412"/>
      <c r="AO36" s="412"/>
      <c r="AP36" s="413"/>
      <c r="AQ36" s="414" t="s">
        <v>599</v>
      </c>
      <c r="AR36" s="415"/>
      <c r="AS36" s="415"/>
      <c r="AT36" s="416"/>
      <c r="AU36" s="411"/>
      <c r="AV36" s="412"/>
      <c r="AW36" s="412"/>
      <c r="AX36" s="413"/>
      <c r="AY36" s="414" t="s">
        <v>599</v>
      </c>
      <c r="AZ36" s="415"/>
      <c r="BA36" s="415"/>
      <c r="BB36" s="416"/>
      <c r="BC36" s="411"/>
      <c r="BD36" s="412"/>
      <c r="BE36" s="412"/>
      <c r="BF36" s="413"/>
      <c r="BG36" s="251" t="str">
        <f t="shared" si="0"/>
        <v>n.é.</v>
      </c>
      <c r="BH36" s="252"/>
    </row>
    <row r="37" spans="1:60" ht="20.100000000000001" hidden="1" customHeight="1" x14ac:dyDescent="0.2">
      <c r="A37" s="227" t="s">
        <v>186</v>
      </c>
      <c r="B37" s="221"/>
      <c r="C37" s="175" t="s">
        <v>292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7"/>
      <c r="AC37" s="255" t="s">
        <v>293</v>
      </c>
      <c r="AD37" s="256"/>
      <c r="AE37" s="403"/>
      <c r="AF37" s="404"/>
      <c r="AG37" s="404"/>
      <c r="AH37" s="405"/>
      <c r="AI37" s="403"/>
      <c r="AJ37" s="404"/>
      <c r="AK37" s="404"/>
      <c r="AL37" s="405"/>
      <c r="AM37" s="411"/>
      <c r="AN37" s="412"/>
      <c r="AO37" s="412"/>
      <c r="AP37" s="413"/>
      <c r="AQ37" s="414" t="s">
        <v>599</v>
      </c>
      <c r="AR37" s="415"/>
      <c r="AS37" s="415"/>
      <c r="AT37" s="416"/>
      <c r="AU37" s="411"/>
      <c r="AV37" s="412"/>
      <c r="AW37" s="412"/>
      <c r="AX37" s="413"/>
      <c r="AY37" s="414" t="s">
        <v>599</v>
      </c>
      <c r="AZ37" s="415"/>
      <c r="BA37" s="415"/>
      <c r="BB37" s="416"/>
      <c r="BC37" s="411"/>
      <c r="BD37" s="412"/>
      <c r="BE37" s="412"/>
      <c r="BF37" s="413"/>
      <c r="BG37" s="251" t="str">
        <f t="shared" si="0"/>
        <v>n.é.</v>
      </c>
      <c r="BH37" s="252"/>
    </row>
    <row r="38" spans="1:60" s="2" customFormat="1" ht="20.100000000000001" customHeight="1" x14ac:dyDescent="0.2">
      <c r="A38" s="226" t="s">
        <v>187</v>
      </c>
      <c r="B38" s="222"/>
      <c r="C38" s="196" t="s">
        <v>294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8"/>
      <c r="AC38" s="253" t="s">
        <v>295</v>
      </c>
      <c r="AD38" s="254"/>
      <c r="AE38" s="193">
        <f>SUM(AE33:AH37)</f>
        <v>0</v>
      </c>
      <c r="AF38" s="194"/>
      <c r="AG38" s="194"/>
      <c r="AH38" s="195"/>
      <c r="AI38" s="193">
        <f>SUM(AI33:AL37)</f>
        <v>0</v>
      </c>
      <c r="AJ38" s="194"/>
      <c r="AK38" s="194"/>
      <c r="AL38" s="195"/>
      <c r="AM38" s="193">
        <f>SUM(AM33:AP37)</f>
        <v>0</v>
      </c>
      <c r="AN38" s="194"/>
      <c r="AO38" s="194"/>
      <c r="AP38" s="195"/>
      <c r="AQ38" s="422" t="s">
        <v>599</v>
      </c>
      <c r="AR38" s="423"/>
      <c r="AS38" s="423"/>
      <c r="AT38" s="424"/>
      <c r="AU38" s="193">
        <f>SUM(AU33:AX37)</f>
        <v>0</v>
      </c>
      <c r="AV38" s="194"/>
      <c r="AW38" s="194"/>
      <c r="AX38" s="195"/>
      <c r="AY38" s="422" t="s">
        <v>599</v>
      </c>
      <c r="AZ38" s="423"/>
      <c r="BA38" s="423"/>
      <c r="BB38" s="424"/>
      <c r="BC38" s="193">
        <f>SUM(BC33:BF37)</f>
        <v>0</v>
      </c>
      <c r="BD38" s="194"/>
      <c r="BE38" s="194"/>
      <c r="BF38" s="195"/>
      <c r="BG38" s="249" t="str">
        <f t="shared" si="0"/>
        <v>n.é.</v>
      </c>
      <c r="BH38" s="250"/>
    </row>
    <row r="39" spans="1:60" ht="20.100000000000001" hidden="1" customHeight="1" x14ac:dyDescent="0.2">
      <c r="A39" s="227" t="s">
        <v>188</v>
      </c>
      <c r="B39" s="221"/>
      <c r="C39" s="175" t="s">
        <v>296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255" t="s">
        <v>297</v>
      </c>
      <c r="AD39" s="256"/>
      <c r="AE39" s="403"/>
      <c r="AF39" s="404"/>
      <c r="AG39" s="404"/>
      <c r="AH39" s="405"/>
      <c r="AI39" s="403"/>
      <c r="AJ39" s="404"/>
      <c r="AK39" s="404"/>
      <c r="AL39" s="405"/>
      <c r="AM39" s="411"/>
      <c r="AN39" s="412"/>
      <c r="AO39" s="412"/>
      <c r="AP39" s="413"/>
      <c r="AQ39" s="414" t="s">
        <v>599</v>
      </c>
      <c r="AR39" s="415"/>
      <c r="AS39" s="415"/>
      <c r="AT39" s="416"/>
      <c r="AU39" s="411"/>
      <c r="AV39" s="412"/>
      <c r="AW39" s="412"/>
      <c r="AX39" s="413"/>
      <c r="AY39" s="414" t="s">
        <v>599</v>
      </c>
      <c r="AZ39" s="415"/>
      <c r="BA39" s="415"/>
      <c r="BB39" s="416"/>
      <c r="BC39" s="411"/>
      <c r="BD39" s="412"/>
      <c r="BE39" s="412"/>
      <c r="BF39" s="413"/>
      <c r="BG39" s="251" t="str">
        <f t="shared" si="0"/>
        <v>n.é.</v>
      </c>
      <c r="BH39" s="252"/>
    </row>
    <row r="40" spans="1:60" s="2" customFormat="1" ht="20.100000000000001" customHeight="1" x14ac:dyDescent="0.2">
      <c r="A40" s="226" t="s">
        <v>189</v>
      </c>
      <c r="B40" s="222"/>
      <c r="C40" s="196" t="s">
        <v>298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C40" s="253" t="s">
        <v>299</v>
      </c>
      <c r="AD40" s="254"/>
      <c r="AE40" s="193">
        <f>AE29+AE30+AE31+AE32+AE38+AE39</f>
        <v>0</v>
      </c>
      <c r="AF40" s="194"/>
      <c r="AG40" s="194"/>
      <c r="AH40" s="195"/>
      <c r="AI40" s="193">
        <f>AI29+AI30+AI31+AI32+AI38+AI39</f>
        <v>0</v>
      </c>
      <c r="AJ40" s="194"/>
      <c r="AK40" s="194"/>
      <c r="AL40" s="195"/>
      <c r="AM40" s="193">
        <f>AM29+AM30+AM31+AM32+AM38+AM39</f>
        <v>0</v>
      </c>
      <c r="AN40" s="194"/>
      <c r="AO40" s="194"/>
      <c r="AP40" s="195"/>
      <c r="AQ40" s="422" t="s">
        <v>599</v>
      </c>
      <c r="AR40" s="423"/>
      <c r="AS40" s="423"/>
      <c r="AT40" s="424"/>
      <c r="AU40" s="193">
        <f>AU29+AU30+AU31+AU32+AU38+AU39</f>
        <v>0</v>
      </c>
      <c r="AV40" s="194"/>
      <c r="AW40" s="194"/>
      <c r="AX40" s="195"/>
      <c r="AY40" s="422" t="s">
        <v>599</v>
      </c>
      <c r="AZ40" s="423"/>
      <c r="BA40" s="423"/>
      <c r="BB40" s="424"/>
      <c r="BC40" s="193">
        <f>BC29+BC30+BC31+BC32+BC38+BC39</f>
        <v>0</v>
      </c>
      <c r="BD40" s="194"/>
      <c r="BE40" s="194"/>
      <c r="BF40" s="195"/>
      <c r="BG40" s="249" t="str">
        <f t="shared" si="0"/>
        <v>n.é.</v>
      </c>
      <c r="BH40" s="250"/>
    </row>
    <row r="41" spans="1:60" ht="20.100000000000001" hidden="1" customHeight="1" x14ac:dyDescent="0.2">
      <c r="A41" s="227" t="s">
        <v>190</v>
      </c>
      <c r="B41" s="221"/>
      <c r="C41" s="175" t="s">
        <v>300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7"/>
      <c r="AC41" s="255" t="s">
        <v>301</v>
      </c>
      <c r="AD41" s="256"/>
      <c r="AE41" s="403"/>
      <c r="AF41" s="404"/>
      <c r="AG41" s="404"/>
      <c r="AH41" s="405"/>
      <c r="AI41" s="403"/>
      <c r="AJ41" s="404"/>
      <c r="AK41" s="404"/>
      <c r="AL41" s="405"/>
      <c r="AM41" s="411"/>
      <c r="AN41" s="412"/>
      <c r="AO41" s="412"/>
      <c r="AP41" s="413"/>
      <c r="AQ41" s="414" t="s">
        <v>599</v>
      </c>
      <c r="AR41" s="415"/>
      <c r="AS41" s="415"/>
      <c r="AT41" s="416"/>
      <c r="AU41" s="411"/>
      <c r="AV41" s="412"/>
      <c r="AW41" s="412"/>
      <c r="AX41" s="413"/>
      <c r="AY41" s="414" t="s">
        <v>599</v>
      </c>
      <c r="AZ41" s="415"/>
      <c r="BA41" s="415"/>
      <c r="BB41" s="416"/>
      <c r="BC41" s="411"/>
      <c r="BD41" s="412"/>
      <c r="BE41" s="412"/>
      <c r="BF41" s="413"/>
      <c r="BG41" s="251" t="str">
        <f t="shared" si="0"/>
        <v>n.é.</v>
      </c>
      <c r="BH41" s="252"/>
    </row>
    <row r="42" spans="1:60" ht="22.5" customHeight="1" x14ac:dyDescent="0.2">
      <c r="A42" s="227" t="s">
        <v>191</v>
      </c>
      <c r="B42" s="221"/>
      <c r="C42" s="175" t="s">
        <v>302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255" t="s">
        <v>303</v>
      </c>
      <c r="AD42" s="256"/>
      <c r="AE42" s="403">
        <v>6600000</v>
      </c>
      <c r="AF42" s="404"/>
      <c r="AG42" s="404"/>
      <c r="AH42" s="405"/>
      <c r="AI42" s="403">
        <v>6600000</v>
      </c>
      <c r="AJ42" s="404"/>
      <c r="AK42" s="404"/>
      <c r="AL42" s="405"/>
      <c r="AM42" s="411"/>
      <c r="AN42" s="412"/>
      <c r="AO42" s="412"/>
      <c r="AP42" s="413"/>
      <c r="AQ42" s="414" t="s">
        <v>599</v>
      </c>
      <c r="AR42" s="415"/>
      <c r="AS42" s="415"/>
      <c r="AT42" s="416"/>
      <c r="AU42" s="411"/>
      <c r="AV42" s="412"/>
      <c r="AW42" s="412"/>
      <c r="AX42" s="413"/>
      <c r="AY42" s="414" t="s">
        <v>599</v>
      </c>
      <c r="AZ42" s="415"/>
      <c r="BA42" s="415"/>
      <c r="BB42" s="416"/>
      <c r="BC42" s="411"/>
      <c r="BD42" s="412"/>
      <c r="BE42" s="412"/>
      <c r="BF42" s="413"/>
      <c r="BG42" s="251">
        <f t="shared" si="0"/>
        <v>0</v>
      </c>
      <c r="BH42" s="252"/>
    </row>
    <row r="43" spans="1:60" s="6" customFormat="1" ht="18" hidden="1" customHeight="1" x14ac:dyDescent="0.2">
      <c r="A43" s="374" t="s">
        <v>472</v>
      </c>
      <c r="B43" s="375"/>
      <c r="C43" s="376" t="s">
        <v>811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8"/>
      <c r="AC43" s="379" t="s">
        <v>472</v>
      </c>
      <c r="AD43" s="402"/>
      <c r="AE43" s="381"/>
      <c r="AF43" s="382"/>
      <c r="AG43" s="382"/>
      <c r="AH43" s="383"/>
      <c r="AI43" s="381"/>
      <c r="AJ43" s="382"/>
      <c r="AK43" s="382"/>
      <c r="AL43" s="383"/>
      <c r="AM43" s="384" t="s">
        <v>599</v>
      </c>
      <c r="AN43" s="385"/>
      <c r="AO43" s="385"/>
      <c r="AP43" s="386"/>
      <c r="AQ43" s="384" t="s">
        <v>599</v>
      </c>
      <c r="AR43" s="385"/>
      <c r="AS43" s="385"/>
      <c r="AT43" s="386"/>
      <c r="AU43" s="384" t="s">
        <v>599</v>
      </c>
      <c r="AV43" s="385"/>
      <c r="AW43" s="385"/>
      <c r="AX43" s="386"/>
      <c r="AY43" s="384" t="s">
        <v>599</v>
      </c>
      <c r="AZ43" s="385"/>
      <c r="BA43" s="385"/>
      <c r="BB43" s="386"/>
      <c r="BC43" s="384" t="s">
        <v>599</v>
      </c>
      <c r="BD43" s="385"/>
      <c r="BE43" s="385"/>
      <c r="BF43" s="386"/>
      <c r="BG43" s="387" t="s">
        <v>601</v>
      </c>
      <c r="BH43" s="388"/>
    </row>
    <row r="44" spans="1:60" s="6" customFormat="1" ht="17.25" hidden="1" customHeight="1" x14ac:dyDescent="0.2">
      <c r="A44" s="374" t="s">
        <v>472</v>
      </c>
      <c r="B44" s="375"/>
      <c r="C44" s="376" t="s">
        <v>797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8"/>
      <c r="AC44" s="379" t="s">
        <v>472</v>
      </c>
      <c r="AD44" s="402"/>
      <c r="AE44" s="381"/>
      <c r="AF44" s="382"/>
      <c r="AG44" s="382"/>
      <c r="AH44" s="383"/>
      <c r="AI44" s="381"/>
      <c r="AJ44" s="382"/>
      <c r="AK44" s="382"/>
      <c r="AL44" s="383"/>
      <c r="AM44" s="384" t="s">
        <v>599</v>
      </c>
      <c r="AN44" s="385"/>
      <c r="AO44" s="385"/>
      <c r="AP44" s="386"/>
      <c r="AQ44" s="384" t="s">
        <v>599</v>
      </c>
      <c r="AR44" s="385"/>
      <c r="AS44" s="385"/>
      <c r="AT44" s="386"/>
      <c r="AU44" s="384" t="s">
        <v>599</v>
      </c>
      <c r="AV44" s="385"/>
      <c r="AW44" s="385"/>
      <c r="AX44" s="386"/>
      <c r="AY44" s="384" t="s">
        <v>599</v>
      </c>
      <c r="AZ44" s="385"/>
      <c r="BA44" s="385"/>
      <c r="BB44" s="386"/>
      <c r="BC44" s="384" t="s">
        <v>599</v>
      </c>
      <c r="BD44" s="385"/>
      <c r="BE44" s="385"/>
      <c r="BF44" s="386"/>
      <c r="BG44" s="387" t="s">
        <v>601</v>
      </c>
      <c r="BH44" s="388"/>
    </row>
    <row r="45" spans="1:60" ht="12" hidden="1" customHeight="1" x14ac:dyDescent="0.2">
      <c r="A45" s="227" t="s">
        <v>192</v>
      </c>
      <c r="B45" s="221"/>
      <c r="C45" s="175" t="s">
        <v>304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7"/>
      <c r="AC45" s="255" t="s">
        <v>305</v>
      </c>
      <c r="AD45" s="256"/>
      <c r="AE45" s="403"/>
      <c r="AF45" s="404"/>
      <c r="AG45" s="404"/>
      <c r="AH45" s="405"/>
      <c r="AI45" s="403"/>
      <c r="AJ45" s="404"/>
      <c r="AK45" s="404"/>
      <c r="AL45" s="405"/>
      <c r="AM45" s="403"/>
      <c r="AN45" s="404"/>
      <c r="AO45" s="404"/>
      <c r="AP45" s="405"/>
      <c r="AQ45" s="406" t="s">
        <v>599</v>
      </c>
      <c r="AR45" s="407"/>
      <c r="AS45" s="407"/>
      <c r="AT45" s="408"/>
      <c r="AU45" s="403"/>
      <c r="AV45" s="404"/>
      <c r="AW45" s="404"/>
      <c r="AX45" s="405"/>
      <c r="AY45" s="406" t="s">
        <v>599</v>
      </c>
      <c r="AZ45" s="407"/>
      <c r="BA45" s="407"/>
      <c r="BB45" s="408"/>
      <c r="BC45" s="403"/>
      <c r="BD45" s="404"/>
      <c r="BE45" s="404"/>
      <c r="BF45" s="405"/>
      <c r="BG45" s="164" t="str">
        <f t="shared" si="0"/>
        <v>n.é.</v>
      </c>
      <c r="BH45" s="165"/>
    </row>
    <row r="46" spans="1:60" ht="9.75" hidden="1" customHeight="1" x14ac:dyDescent="0.2">
      <c r="A46" s="227" t="s">
        <v>193</v>
      </c>
      <c r="B46" s="221"/>
      <c r="C46" s="175" t="s">
        <v>306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255" t="s">
        <v>307</v>
      </c>
      <c r="AD46" s="256"/>
      <c r="AE46" s="403"/>
      <c r="AF46" s="404"/>
      <c r="AG46" s="404"/>
      <c r="AH46" s="405"/>
      <c r="AI46" s="403"/>
      <c r="AJ46" s="404"/>
      <c r="AK46" s="404"/>
      <c r="AL46" s="405"/>
      <c r="AM46" s="403"/>
      <c r="AN46" s="404"/>
      <c r="AO46" s="404"/>
      <c r="AP46" s="405"/>
      <c r="AQ46" s="406" t="s">
        <v>599</v>
      </c>
      <c r="AR46" s="407"/>
      <c r="AS46" s="407"/>
      <c r="AT46" s="408"/>
      <c r="AU46" s="403"/>
      <c r="AV46" s="404"/>
      <c r="AW46" s="404"/>
      <c r="AX46" s="405"/>
      <c r="AY46" s="406" t="s">
        <v>599</v>
      </c>
      <c r="AZ46" s="407"/>
      <c r="BA46" s="407"/>
      <c r="BB46" s="408"/>
      <c r="BC46" s="403"/>
      <c r="BD46" s="404"/>
      <c r="BE46" s="404"/>
      <c r="BF46" s="405"/>
      <c r="BG46" s="164" t="str">
        <f t="shared" si="0"/>
        <v>n.é.</v>
      </c>
      <c r="BH46" s="165"/>
    </row>
    <row r="47" spans="1:60" ht="20.100000000000001" customHeight="1" x14ac:dyDescent="0.2">
      <c r="A47" s="227" t="s">
        <v>194</v>
      </c>
      <c r="B47" s="221"/>
      <c r="C47" s="175" t="s">
        <v>308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255" t="s">
        <v>309</v>
      </c>
      <c r="AD47" s="256"/>
      <c r="AE47" s="403">
        <v>8800000</v>
      </c>
      <c r="AF47" s="404"/>
      <c r="AG47" s="404"/>
      <c r="AH47" s="405"/>
      <c r="AI47" s="403">
        <v>8800000</v>
      </c>
      <c r="AJ47" s="404"/>
      <c r="AK47" s="404"/>
      <c r="AL47" s="405"/>
      <c r="AM47" s="403"/>
      <c r="AN47" s="404"/>
      <c r="AO47" s="404"/>
      <c r="AP47" s="405"/>
      <c r="AQ47" s="406" t="s">
        <v>599</v>
      </c>
      <c r="AR47" s="407"/>
      <c r="AS47" s="407"/>
      <c r="AT47" s="408"/>
      <c r="AU47" s="403"/>
      <c r="AV47" s="404"/>
      <c r="AW47" s="404"/>
      <c r="AX47" s="405"/>
      <c r="AY47" s="406" t="s">
        <v>599</v>
      </c>
      <c r="AZ47" s="407"/>
      <c r="BA47" s="407"/>
      <c r="BB47" s="408"/>
      <c r="BC47" s="403"/>
      <c r="BD47" s="404"/>
      <c r="BE47" s="404"/>
      <c r="BF47" s="405"/>
      <c r="BG47" s="164">
        <f t="shared" si="0"/>
        <v>0</v>
      </c>
      <c r="BH47" s="165"/>
    </row>
    <row r="48" spans="1:60" s="6" customFormat="1" ht="20.100000000000001" hidden="1" customHeight="1" x14ac:dyDescent="0.2">
      <c r="A48" s="374" t="s">
        <v>472</v>
      </c>
      <c r="B48" s="375"/>
      <c r="C48" s="376" t="s">
        <v>798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8"/>
      <c r="AC48" s="379" t="s">
        <v>472</v>
      </c>
      <c r="AD48" s="402"/>
      <c r="AE48" s="381"/>
      <c r="AF48" s="382"/>
      <c r="AG48" s="382"/>
      <c r="AH48" s="383"/>
      <c r="AI48" s="381"/>
      <c r="AJ48" s="382"/>
      <c r="AK48" s="382"/>
      <c r="AL48" s="383"/>
      <c r="AM48" s="384" t="s">
        <v>599</v>
      </c>
      <c r="AN48" s="385"/>
      <c r="AO48" s="385"/>
      <c r="AP48" s="386"/>
      <c r="AQ48" s="384" t="s">
        <v>599</v>
      </c>
      <c r="AR48" s="385"/>
      <c r="AS48" s="385"/>
      <c r="AT48" s="386"/>
      <c r="AU48" s="384" t="s">
        <v>599</v>
      </c>
      <c r="AV48" s="385"/>
      <c r="AW48" s="385"/>
      <c r="AX48" s="386"/>
      <c r="AY48" s="384" t="s">
        <v>599</v>
      </c>
      <c r="AZ48" s="385"/>
      <c r="BA48" s="385"/>
      <c r="BB48" s="386"/>
      <c r="BC48" s="384" t="s">
        <v>599</v>
      </c>
      <c r="BD48" s="385"/>
      <c r="BE48" s="385"/>
      <c r="BF48" s="386"/>
      <c r="BG48" s="387" t="s">
        <v>601</v>
      </c>
      <c r="BH48" s="388"/>
    </row>
    <row r="49" spans="1:60" s="6" customFormat="1" ht="20.100000000000001" hidden="1" customHeight="1" x14ac:dyDescent="0.2">
      <c r="A49" s="374" t="s">
        <v>472</v>
      </c>
      <c r="B49" s="375"/>
      <c r="C49" s="376" t="s">
        <v>483</v>
      </c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8"/>
      <c r="AC49" s="379" t="s">
        <v>472</v>
      </c>
      <c r="AD49" s="402"/>
      <c r="AE49" s="381"/>
      <c r="AF49" s="382"/>
      <c r="AG49" s="382"/>
      <c r="AH49" s="383"/>
      <c r="AI49" s="381"/>
      <c r="AJ49" s="382"/>
      <c r="AK49" s="382"/>
      <c r="AL49" s="383"/>
      <c r="AM49" s="384" t="s">
        <v>599</v>
      </c>
      <c r="AN49" s="385"/>
      <c r="AO49" s="385"/>
      <c r="AP49" s="386"/>
      <c r="AQ49" s="384" t="s">
        <v>599</v>
      </c>
      <c r="AR49" s="385"/>
      <c r="AS49" s="385"/>
      <c r="AT49" s="386"/>
      <c r="AU49" s="384" t="s">
        <v>599</v>
      </c>
      <c r="AV49" s="385"/>
      <c r="AW49" s="385"/>
      <c r="AX49" s="386"/>
      <c r="AY49" s="384" t="s">
        <v>599</v>
      </c>
      <c r="AZ49" s="385"/>
      <c r="BA49" s="385"/>
      <c r="BB49" s="386"/>
      <c r="BC49" s="384" t="s">
        <v>599</v>
      </c>
      <c r="BD49" s="385"/>
      <c r="BE49" s="385"/>
      <c r="BF49" s="386"/>
      <c r="BG49" s="387" t="s">
        <v>601</v>
      </c>
      <c r="BH49" s="388"/>
    </row>
    <row r="50" spans="1:60" s="6" customFormat="1" ht="20.100000000000001" hidden="1" customHeight="1" x14ac:dyDescent="0.2">
      <c r="A50" s="374" t="s">
        <v>472</v>
      </c>
      <c r="B50" s="375"/>
      <c r="C50" s="376" t="s">
        <v>484</v>
      </c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8"/>
      <c r="AC50" s="379" t="s">
        <v>472</v>
      </c>
      <c r="AD50" s="402"/>
      <c r="AE50" s="381"/>
      <c r="AF50" s="382"/>
      <c r="AG50" s="382"/>
      <c r="AH50" s="383"/>
      <c r="AI50" s="381"/>
      <c r="AJ50" s="382"/>
      <c r="AK50" s="382"/>
      <c r="AL50" s="383"/>
      <c r="AM50" s="384" t="s">
        <v>599</v>
      </c>
      <c r="AN50" s="385"/>
      <c r="AO50" s="385"/>
      <c r="AP50" s="386"/>
      <c r="AQ50" s="384" t="s">
        <v>599</v>
      </c>
      <c r="AR50" s="385"/>
      <c r="AS50" s="385"/>
      <c r="AT50" s="386"/>
      <c r="AU50" s="384" t="s">
        <v>599</v>
      </c>
      <c r="AV50" s="385"/>
      <c r="AW50" s="385"/>
      <c r="AX50" s="386"/>
      <c r="AY50" s="384" t="s">
        <v>599</v>
      </c>
      <c r="AZ50" s="385"/>
      <c r="BA50" s="385"/>
      <c r="BB50" s="386"/>
      <c r="BC50" s="384" t="s">
        <v>599</v>
      </c>
      <c r="BD50" s="385"/>
      <c r="BE50" s="385"/>
      <c r="BF50" s="386"/>
      <c r="BG50" s="387" t="s">
        <v>601</v>
      </c>
      <c r="BH50" s="388"/>
    </row>
    <row r="51" spans="1:60" s="6" customFormat="1" ht="20.100000000000001" hidden="1" customHeight="1" x14ac:dyDescent="0.2">
      <c r="A51" s="374" t="s">
        <v>472</v>
      </c>
      <c r="B51" s="375"/>
      <c r="C51" s="376" t="s">
        <v>799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8"/>
      <c r="AC51" s="379" t="s">
        <v>472</v>
      </c>
      <c r="AD51" s="402"/>
      <c r="AE51" s="381"/>
      <c r="AF51" s="382"/>
      <c r="AG51" s="382"/>
      <c r="AH51" s="383"/>
      <c r="AI51" s="381"/>
      <c r="AJ51" s="382"/>
      <c r="AK51" s="382"/>
      <c r="AL51" s="383"/>
      <c r="AM51" s="384" t="s">
        <v>599</v>
      </c>
      <c r="AN51" s="385"/>
      <c r="AO51" s="385"/>
      <c r="AP51" s="386"/>
      <c r="AQ51" s="384" t="s">
        <v>599</v>
      </c>
      <c r="AR51" s="385"/>
      <c r="AS51" s="385"/>
      <c r="AT51" s="386"/>
      <c r="AU51" s="384" t="s">
        <v>599</v>
      </c>
      <c r="AV51" s="385"/>
      <c r="AW51" s="385"/>
      <c r="AX51" s="386"/>
      <c r="AY51" s="384" t="s">
        <v>599</v>
      </c>
      <c r="AZ51" s="385"/>
      <c r="BA51" s="385"/>
      <c r="BB51" s="386"/>
      <c r="BC51" s="384" t="s">
        <v>599</v>
      </c>
      <c r="BD51" s="385"/>
      <c r="BE51" s="385"/>
      <c r="BF51" s="386"/>
      <c r="BG51" s="387" t="s">
        <v>601</v>
      </c>
      <c r="BH51" s="388"/>
    </row>
    <row r="52" spans="1:60" ht="20.100000000000001" customHeight="1" x14ac:dyDescent="0.2">
      <c r="A52" s="227" t="s">
        <v>195</v>
      </c>
      <c r="B52" s="221"/>
      <c r="C52" s="175" t="s">
        <v>310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7"/>
      <c r="AC52" s="255" t="s">
        <v>311</v>
      </c>
      <c r="AD52" s="256"/>
      <c r="AE52" s="403">
        <v>4158000</v>
      </c>
      <c r="AF52" s="404"/>
      <c r="AG52" s="404"/>
      <c r="AH52" s="405"/>
      <c r="AI52" s="403">
        <v>4158000</v>
      </c>
      <c r="AJ52" s="404"/>
      <c r="AK52" s="404"/>
      <c r="AL52" s="405"/>
      <c r="AM52" s="403"/>
      <c r="AN52" s="404"/>
      <c r="AO52" s="404"/>
      <c r="AP52" s="405"/>
      <c r="AQ52" s="406" t="s">
        <v>599</v>
      </c>
      <c r="AR52" s="407"/>
      <c r="AS52" s="407"/>
      <c r="AT52" s="408"/>
      <c r="AU52" s="403"/>
      <c r="AV52" s="404"/>
      <c r="AW52" s="404"/>
      <c r="AX52" s="405"/>
      <c r="AY52" s="406" t="s">
        <v>599</v>
      </c>
      <c r="AZ52" s="407"/>
      <c r="BA52" s="407"/>
      <c r="BB52" s="408"/>
      <c r="BC52" s="403"/>
      <c r="BD52" s="404"/>
      <c r="BE52" s="404"/>
      <c r="BF52" s="405"/>
      <c r="BG52" s="164">
        <f t="shared" si="0"/>
        <v>0</v>
      </c>
      <c r="BH52" s="165"/>
    </row>
    <row r="53" spans="1:60" ht="20.100000000000001" hidden="1" customHeight="1" x14ac:dyDescent="0.2">
      <c r="A53" s="227" t="s">
        <v>196</v>
      </c>
      <c r="B53" s="221"/>
      <c r="C53" s="175" t="s">
        <v>312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7"/>
      <c r="AC53" s="255" t="s">
        <v>313</v>
      </c>
      <c r="AD53" s="256"/>
      <c r="AE53" s="403"/>
      <c r="AF53" s="404"/>
      <c r="AG53" s="404"/>
      <c r="AH53" s="405"/>
      <c r="AI53" s="403"/>
      <c r="AJ53" s="404"/>
      <c r="AK53" s="404"/>
      <c r="AL53" s="405"/>
      <c r="AM53" s="403"/>
      <c r="AN53" s="404"/>
      <c r="AO53" s="404"/>
      <c r="AP53" s="405"/>
      <c r="AQ53" s="406" t="s">
        <v>599</v>
      </c>
      <c r="AR53" s="407"/>
      <c r="AS53" s="407"/>
      <c r="AT53" s="408"/>
      <c r="AU53" s="403"/>
      <c r="AV53" s="404"/>
      <c r="AW53" s="404"/>
      <c r="AX53" s="405"/>
      <c r="AY53" s="406" t="s">
        <v>599</v>
      </c>
      <c r="AZ53" s="407"/>
      <c r="BA53" s="407"/>
      <c r="BB53" s="408"/>
      <c r="BC53" s="403"/>
      <c r="BD53" s="404"/>
      <c r="BE53" s="404"/>
      <c r="BF53" s="405"/>
      <c r="BG53" s="164" t="str">
        <f t="shared" si="0"/>
        <v>n.é.</v>
      </c>
      <c r="BH53" s="165"/>
    </row>
    <row r="54" spans="1:60" ht="20.100000000000001" hidden="1" customHeight="1" x14ac:dyDescent="0.2">
      <c r="A54" s="227" t="s">
        <v>197</v>
      </c>
      <c r="B54" s="221"/>
      <c r="C54" s="175" t="s">
        <v>314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7"/>
      <c r="AC54" s="255" t="s">
        <v>315</v>
      </c>
      <c r="AD54" s="256"/>
      <c r="AE54" s="403"/>
      <c r="AF54" s="404"/>
      <c r="AG54" s="404"/>
      <c r="AH54" s="405"/>
      <c r="AI54" s="403"/>
      <c r="AJ54" s="404"/>
      <c r="AK54" s="404"/>
      <c r="AL54" s="405"/>
      <c r="AM54" s="403"/>
      <c r="AN54" s="404"/>
      <c r="AO54" s="404"/>
      <c r="AP54" s="405"/>
      <c r="AQ54" s="406" t="s">
        <v>599</v>
      </c>
      <c r="AR54" s="407"/>
      <c r="AS54" s="407"/>
      <c r="AT54" s="408"/>
      <c r="AU54" s="403"/>
      <c r="AV54" s="404"/>
      <c r="AW54" s="404"/>
      <c r="AX54" s="405"/>
      <c r="AY54" s="406" t="s">
        <v>599</v>
      </c>
      <c r="AZ54" s="407"/>
      <c r="BA54" s="407"/>
      <c r="BB54" s="408"/>
      <c r="BC54" s="403"/>
      <c r="BD54" s="404"/>
      <c r="BE54" s="404"/>
      <c r="BF54" s="405"/>
      <c r="BG54" s="164" t="str">
        <f t="shared" si="0"/>
        <v>n.é.</v>
      </c>
      <c r="BH54" s="165"/>
    </row>
    <row r="55" spans="1:60" ht="20.100000000000001" hidden="1" customHeight="1" x14ac:dyDescent="0.2">
      <c r="A55" s="227" t="s">
        <v>198</v>
      </c>
      <c r="B55" s="221"/>
      <c r="C55" s="175" t="s">
        <v>316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7"/>
      <c r="AC55" s="255" t="s">
        <v>317</v>
      </c>
      <c r="AD55" s="256"/>
      <c r="AE55" s="403"/>
      <c r="AF55" s="404"/>
      <c r="AG55" s="404"/>
      <c r="AH55" s="405"/>
      <c r="AI55" s="403"/>
      <c r="AJ55" s="404"/>
      <c r="AK55" s="404"/>
      <c r="AL55" s="405"/>
      <c r="AM55" s="403"/>
      <c r="AN55" s="404"/>
      <c r="AO55" s="404"/>
      <c r="AP55" s="405"/>
      <c r="AQ55" s="406" t="s">
        <v>599</v>
      </c>
      <c r="AR55" s="407"/>
      <c r="AS55" s="407"/>
      <c r="AT55" s="408"/>
      <c r="AU55" s="403"/>
      <c r="AV55" s="404"/>
      <c r="AW55" s="404"/>
      <c r="AX55" s="405"/>
      <c r="AY55" s="406" t="s">
        <v>599</v>
      </c>
      <c r="AZ55" s="407"/>
      <c r="BA55" s="407"/>
      <c r="BB55" s="408"/>
      <c r="BC55" s="403"/>
      <c r="BD55" s="404"/>
      <c r="BE55" s="404"/>
      <c r="BF55" s="405"/>
      <c r="BG55" s="164" t="str">
        <f t="shared" si="0"/>
        <v>n.é.</v>
      </c>
      <c r="BH55" s="165"/>
    </row>
    <row r="56" spans="1:60" ht="20.100000000000001" hidden="1" customHeight="1" x14ac:dyDescent="0.2">
      <c r="A56" s="227" t="s">
        <v>199</v>
      </c>
      <c r="B56" s="221"/>
      <c r="C56" s="175" t="s">
        <v>609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7"/>
      <c r="AC56" s="255" t="s">
        <v>319</v>
      </c>
      <c r="AD56" s="256"/>
      <c r="AE56" s="403"/>
      <c r="AF56" s="404"/>
      <c r="AG56" s="404"/>
      <c r="AH56" s="405"/>
      <c r="AI56" s="403"/>
      <c r="AJ56" s="404"/>
      <c r="AK56" s="404"/>
      <c r="AL56" s="405"/>
      <c r="AM56" s="403"/>
      <c r="AN56" s="404"/>
      <c r="AO56" s="404"/>
      <c r="AP56" s="405"/>
      <c r="AQ56" s="406" t="s">
        <v>599</v>
      </c>
      <c r="AR56" s="407"/>
      <c r="AS56" s="407"/>
      <c r="AT56" s="408"/>
      <c r="AU56" s="403"/>
      <c r="AV56" s="404"/>
      <c r="AW56" s="404"/>
      <c r="AX56" s="405"/>
      <c r="AY56" s="406" t="s">
        <v>599</v>
      </c>
      <c r="AZ56" s="407"/>
      <c r="BA56" s="407"/>
      <c r="BB56" s="408"/>
      <c r="BC56" s="403"/>
      <c r="BD56" s="404"/>
      <c r="BE56" s="404"/>
      <c r="BF56" s="405"/>
      <c r="BG56" s="164" t="str">
        <f t="shared" si="0"/>
        <v>n.é.</v>
      </c>
      <c r="BH56" s="165"/>
    </row>
    <row r="57" spans="1:60" ht="20.100000000000001" hidden="1" customHeight="1" x14ac:dyDescent="0.2">
      <c r="A57" s="227" t="s">
        <v>200</v>
      </c>
      <c r="B57" s="221"/>
      <c r="C57" s="175" t="s">
        <v>318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7"/>
      <c r="AC57" s="255" t="s">
        <v>608</v>
      </c>
      <c r="AD57" s="256"/>
      <c r="AE57" s="403"/>
      <c r="AF57" s="404"/>
      <c r="AG57" s="404"/>
      <c r="AH57" s="405"/>
      <c r="AI57" s="403"/>
      <c r="AJ57" s="404"/>
      <c r="AK57" s="404"/>
      <c r="AL57" s="405"/>
      <c r="AM57" s="403"/>
      <c r="AN57" s="404"/>
      <c r="AO57" s="404"/>
      <c r="AP57" s="405"/>
      <c r="AQ57" s="406" t="s">
        <v>599</v>
      </c>
      <c r="AR57" s="407"/>
      <c r="AS57" s="407"/>
      <c r="AT57" s="408"/>
      <c r="AU57" s="403"/>
      <c r="AV57" s="404"/>
      <c r="AW57" s="404"/>
      <c r="AX57" s="405"/>
      <c r="AY57" s="406" t="s">
        <v>599</v>
      </c>
      <c r="AZ57" s="407"/>
      <c r="BA57" s="407"/>
      <c r="BB57" s="408"/>
      <c r="BC57" s="403"/>
      <c r="BD57" s="404"/>
      <c r="BE57" s="404"/>
      <c r="BF57" s="405"/>
      <c r="BG57" s="164" t="str">
        <f t="shared" si="0"/>
        <v>n.é.</v>
      </c>
      <c r="BH57" s="165"/>
    </row>
    <row r="58" spans="1:60" s="2" customFormat="1" ht="20.100000000000001" customHeight="1" x14ac:dyDescent="0.2">
      <c r="A58" s="226" t="s">
        <v>201</v>
      </c>
      <c r="B58" s="222"/>
      <c r="C58" s="196" t="s">
        <v>610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8"/>
      <c r="AC58" s="253" t="s">
        <v>320</v>
      </c>
      <c r="AD58" s="254"/>
      <c r="AE58" s="193">
        <f>AE41+AE42+AE45+AE46+AE47+AE52+AE53+AE54+AE55+AE57</f>
        <v>19558000</v>
      </c>
      <c r="AF58" s="194"/>
      <c r="AG58" s="194"/>
      <c r="AH58" s="195"/>
      <c r="AI58" s="193">
        <f>AI41+AI42+AI45+AI46+AI47+AI52+AI53+AI54+AI55+AI57</f>
        <v>19558000</v>
      </c>
      <c r="AJ58" s="194"/>
      <c r="AK58" s="194"/>
      <c r="AL58" s="195"/>
      <c r="AM58" s="193">
        <f>AM41+AM42+AM45+AM46+AM47+AM52+AM53+AM54+AM55+AM57</f>
        <v>0</v>
      </c>
      <c r="AN58" s="194"/>
      <c r="AO58" s="194"/>
      <c r="AP58" s="195"/>
      <c r="AQ58" s="396" t="s">
        <v>599</v>
      </c>
      <c r="AR58" s="397"/>
      <c r="AS58" s="397"/>
      <c r="AT58" s="398"/>
      <c r="AU58" s="193">
        <f>AU41+AU42+AU45+AU46+AU47+AU52+AU53+AU54+AU55+AU57</f>
        <v>0</v>
      </c>
      <c r="AV58" s="194"/>
      <c r="AW58" s="194"/>
      <c r="AX58" s="195"/>
      <c r="AY58" s="396" t="s">
        <v>599</v>
      </c>
      <c r="AZ58" s="397"/>
      <c r="BA58" s="397"/>
      <c r="BB58" s="398"/>
      <c r="BC58" s="193">
        <f>BC41+BC42+BC45+BC46+BC47+BC52+BC53+BC54+BC55+BC57</f>
        <v>0</v>
      </c>
      <c r="BD58" s="194"/>
      <c r="BE58" s="194"/>
      <c r="BF58" s="195"/>
      <c r="BG58" s="181">
        <f t="shared" ref="BG58:BG129" si="1">IF(AI58&gt;0,BC58/AI58,"n.é.")</f>
        <v>0</v>
      </c>
      <c r="BH58" s="182"/>
    </row>
    <row r="59" spans="1:60" ht="20.100000000000001" hidden="1" customHeight="1" x14ac:dyDescent="0.2">
      <c r="A59" s="227" t="s">
        <v>202</v>
      </c>
      <c r="B59" s="221"/>
      <c r="C59" s="175" t="s">
        <v>321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  <c r="AC59" s="255" t="s">
        <v>322</v>
      </c>
      <c r="AD59" s="256"/>
      <c r="AE59" s="403"/>
      <c r="AF59" s="404"/>
      <c r="AG59" s="404"/>
      <c r="AH59" s="405"/>
      <c r="AI59" s="403"/>
      <c r="AJ59" s="404"/>
      <c r="AK59" s="404"/>
      <c r="AL59" s="405"/>
      <c r="AM59" s="403"/>
      <c r="AN59" s="404"/>
      <c r="AO59" s="404"/>
      <c r="AP59" s="405"/>
      <c r="AQ59" s="406" t="s">
        <v>599</v>
      </c>
      <c r="AR59" s="407"/>
      <c r="AS59" s="407"/>
      <c r="AT59" s="408"/>
      <c r="AU59" s="403"/>
      <c r="AV59" s="404"/>
      <c r="AW59" s="404"/>
      <c r="AX59" s="405"/>
      <c r="AY59" s="406" t="s">
        <v>599</v>
      </c>
      <c r="AZ59" s="407"/>
      <c r="BA59" s="407"/>
      <c r="BB59" s="408"/>
      <c r="BC59" s="403"/>
      <c r="BD59" s="404"/>
      <c r="BE59" s="404"/>
      <c r="BF59" s="405"/>
      <c r="BG59" s="164" t="str">
        <f t="shared" si="1"/>
        <v>n.é.</v>
      </c>
      <c r="BH59" s="165"/>
    </row>
    <row r="60" spans="1:60" ht="20.100000000000001" hidden="1" customHeight="1" x14ac:dyDescent="0.2">
      <c r="A60" s="227" t="s">
        <v>203</v>
      </c>
      <c r="B60" s="221"/>
      <c r="C60" s="175" t="s">
        <v>323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7"/>
      <c r="AC60" s="255" t="s">
        <v>324</v>
      </c>
      <c r="AD60" s="256"/>
      <c r="AE60" s="403"/>
      <c r="AF60" s="404"/>
      <c r="AG60" s="404"/>
      <c r="AH60" s="405"/>
      <c r="AI60" s="403"/>
      <c r="AJ60" s="404"/>
      <c r="AK60" s="404"/>
      <c r="AL60" s="405"/>
      <c r="AM60" s="403"/>
      <c r="AN60" s="404"/>
      <c r="AO60" s="404"/>
      <c r="AP60" s="405"/>
      <c r="AQ60" s="406" t="s">
        <v>599</v>
      </c>
      <c r="AR60" s="407"/>
      <c r="AS60" s="407"/>
      <c r="AT60" s="408"/>
      <c r="AU60" s="403"/>
      <c r="AV60" s="404"/>
      <c r="AW60" s="404"/>
      <c r="AX60" s="405"/>
      <c r="AY60" s="406" t="s">
        <v>599</v>
      </c>
      <c r="AZ60" s="407"/>
      <c r="BA60" s="407"/>
      <c r="BB60" s="408"/>
      <c r="BC60" s="403"/>
      <c r="BD60" s="404"/>
      <c r="BE60" s="404"/>
      <c r="BF60" s="405"/>
      <c r="BG60" s="164" t="str">
        <f t="shared" si="1"/>
        <v>n.é.</v>
      </c>
      <c r="BH60" s="165"/>
    </row>
    <row r="61" spans="1:60" ht="20.100000000000001" hidden="1" customHeight="1" x14ac:dyDescent="0.2">
      <c r="A61" s="227" t="s">
        <v>204</v>
      </c>
      <c r="B61" s="221"/>
      <c r="C61" s="175" t="s">
        <v>325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7"/>
      <c r="AC61" s="255" t="s">
        <v>326</v>
      </c>
      <c r="AD61" s="256"/>
      <c r="AE61" s="403"/>
      <c r="AF61" s="404"/>
      <c r="AG61" s="404"/>
      <c r="AH61" s="405"/>
      <c r="AI61" s="403"/>
      <c r="AJ61" s="404"/>
      <c r="AK61" s="404"/>
      <c r="AL61" s="405"/>
      <c r="AM61" s="403"/>
      <c r="AN61" s="404"/>
      <c r="AO61" s="404"/>
      <c r="AP61" s="405"/>
      <c r="AQ61" s="406" t="s">
        <v>599</v>
      </c>
      <c r="AR61" s="407"/>
      <c r="AS61" s="407"/>
      <c r="AT61" s="408"/>
      <c r="AU61" s="403"/>
      <c r="AV61" s="404"/>
      <c r="AW61" s="404"/>
      <c r="AX61" s="405"/>
      <c r="AY61" s="406" t="s">
        <v>599</v>
      </c>
      <c r="AZ61" s="407"/>
      <c r="BA61" s="407"/>
      <c r="BB61" s="408"/>
      <c r="BC61" s="403"/>
      <c r="BD61" s="404"/>
      <c r="BE61" s="404"/>
      <c r="BF61" s="405"/>
      <c r="BG61" s="164" t="str">
        <f t="shared" si="1"/>
        <v>n.é.</v>
      </c>
      <c r="BH61" s="165"/>
    </row>
    <row r="62" spans="1:60" ht="20.100000000000001" hidden="1" customHeight="1" x14ac:dyDescent="0.2">
      <c r="A62" s="227" t="s">
        <v>205</v>
      </c>
      <c r="B62" s="221"/>
      <c r="C62" s="175" t="s">
        <v>327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255" t="s">
        <v>328</v>
      </c>
      <c r="AD62" s="256"/>
      <c r="AE62" s="403"/>
      <c r="AF62" s="404"/>
      <c r="AG62" s="404"/>
      <c r="AH62" s="405"/>
      <c r="AI62" s="403"/>
      <c r="AJ62" s="404"/>
      <c r="AK62" s="404"/>
      <c r="AL62" s="405"/>
      <c r="AM62" s="403"/>
      <c r="AN62" s="404"/>
      <c r="AO62" s="404"/>
      <c r="AP62" s="405"/>
      <c r="AQ62" s="406" t="s">
        <v>599</v>
      </c>
      <c r="AR62" s="407"/>
      <c r="AS62" s="407"/>
      <c r="AT62" s="408"/>
      <c r="AU62" s="403"/>
      <c r="AV62" s="404"/>
      <c r="AW62" s="404"/>
      <c r="AX62" s="405"/>
      <c r="AY62" s="406" t="s">
        <v>599</v>
      </c>
      <c r="AZ62" s="407"/>
      <c r="BA62" s="407"/>
      <c r="BB62" s="408"/>
      <c r="BC62" s="403"/>
      <c r="BD62" s="404"/>
      <c r="BE62" s="404"/>
      <c r="BF62" s="405"/>
      <c r="BG62" s="164" t="str">
        <f t="shared" si="1"/>
        <v>n.é.</v>
      </c>
      <c r="BH62" s="165"/>
    </row>
    <row r="63" spans="1:60" ht="20.100000000000001" hidden="1" customHeight="1" x14ac:dyDescent="0.2">
      <c r="A63" s="227" t="s">
        <v>206</v>
      </c>
      <c r="B63" s="221"/>
      <c r="C63" s="175" t="s">
        <v>329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  <c r="AC63" s="255" t="s">
        <v>330</v>
      </c>
      <c r="AD63" s="256"/>
      <c r="AE63" s="403"/>
      <c r="AF63" s="404"/>
      <c r="AG63" s="404"/>
      <c r="AH63" s="405"/>
      <c r="AI63" s="403"/>
      <c r="AJ63" s="404"/>
      <c r="AK63" s="404"/>
      <c r="AL63" s="405"/>
      <c r="AM63" s="403"/>
      <c r="AN63" s="404"/>
      <c r="AO63" s="404"/>
      <c r="AP63" s="405"/>
      <c r="AQ63" s="406" t="s">
        <v>599</v>
      </c>
      <c r="AR63" s="407"/>
      <c r="AS63" s="407"/>
      <c r="AT63" s="408"/>
      <c r="AU63" s="403"/>
      <c r="AV63" s="404"/>
      <c r="AW63" s="404"/>
      <c r="AX63" s="405"/>
      <c r="AY63" s="406" t="s">
        <v>599</v>
      </c>
      <c r="AZ63" s="407"/>
      <c r="BA63" s="407"/>
      <c r="BB63" s="408"/>
      <c r="BC63" s="403"/>
      <c r="BD63" s="404"/>
      <c r="BE63" s="404"/>
      <c r="BF63" s="405"/>
      <c r="BG63" s="164" t="str">
        <f t="shared" si="1"/>
        <v>n.é.</v>
      </c>
      <c r="BH63" s="165"/>
    </row>
    <row r="64" spans="1:60" s="2" customFormat="1" ht="20.100000000000001" customHeight="1" x14ac:dyDescent="0.2">
      <c r="A64" s="226" t="s">
        <v>207</v>
      </c>
      <c r="B64" s="222"/>
      <c r="C64" s="196" t="s">
        <v>611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8"/>
      <c r="AC64" s="253" t="s">
        <v>331</v>
      </c>
      <c r="AD64" s="254"/>
      <c r="AE64" s="193">
        <f>SUM(AE59:AH63)</f>
        <v>0</v>
      </c>
      <c r="AF64" s="194"/>
      <c r="AG64" s="194"/>
      <c r="AH64" s="195"/>
      <c r="AI64" s="193">
        <f>SUM(AI59:AL63)</f>
        <v>0</v>
      </c>
      <c r="AJ64" s="194"/>
      <c r="AK64" s="194"/>
      <c r="AL64" s="195"/>
      <c r="AM64" s="193">
        <f>SUM(AM59:AP63)</f>
        <v>0</v>
      </c>
      <c r="AN64" s="194"/>
      <c r="AO64" s="194"/>
      <c r="AP64" s="195"/>
      <c r="AQ64" s="396" t="s">
        <v>599</v>
      </c>
      <c r="AR64" s="397"/>
      <c r="AS64" s="397"/>
      <c r="AT64" s="398"/>
      <c r="AU64" s="193">
        <f>SUM(AU59:AX63)</f>
        <v>0</v>
      </c>
      <c r="AV64" s="194"/>
      <c r="AW64" s="194"/>
      <c r="AX64" s="195"/>
      <c r="AY64" s="396" t="s">
        <v>599</v>
      </c>
      <c r="AZ64" s="397"/>
      <c r="BA64" s="397"/>
      <c r="BB64" s="398"/>
      <c r="BC64" s="193">
        <f>SUM(BC59:BF63)</f>
        <v>0</v>
      </c>
      <c r="BD64" s="194"/>
      <c r="BE64" s="194"/>
      <c r="BF64" s="195"/>
      <c r="BG64" s="181" t="str">
        <f t="shared" si="1"/>
        <v>n.é.</v>
      </c>
      <c r="BH64" s="182"/>
    </row>
    <row r="65" spans="1:60" ht="20.100000000000001" hidden="1" customHeight="1" x14ac:dyDescent="0.2">
      <c r="A65" s="227" t="s">
        <v>208</v>
      </c>
      <c r="B65" s="221"/>
      <c r="C65" s="175" t="s">
        <v>433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7"/>
      <c r="AC65" s="255" t="s">
        <v>332</v>
      </c>
      <c r="AD65" s="256"/>
      <c r="AE65" s="403"/>
      <c r="AF65" s="404"/>
      <c r="AG65" s="404"/>
      <c r="AH65" s="405"/>
      <c r="AI65" s="403"/>
      <c r="AJ65" s="404"/>
      <c r="AK65" s="404"/>
      <c r="AL65" s="405"/>
      <c r="AM65" s="403"/>
      <c r="AN65" s="404"/>
      <c r="AO65" s="404"/>
      <c r="AP65" s="405"/>
      <c r="AQ65" s="406" t="s">
        <v>599</v>
      </c>
      <c r="AR65" s="407"/>
      <c r="AS65" s="407"/>
      <c r="AT65" s="408"/>
      <c r="AU65" s="403"/>
      <c r="AV65" s="404"/>
      <c r="AW65" s="404"/>
      <c r="AX65" s="405"/>
      <c r="AY65" s="406" t="s">
        <v>599</v>
      </c>
      <c r="AZ65" s="407"/>
      <c r="BA65" s="407"/>
      <c r="BB65" s="408"/>
      <c r="BC65" s="403"/>
      <c r="BD65" s="404"/>
      <c r="BE65" s="404"/>
      <c r="BF65" s="405"/>
      <c r="BG65" s="164" t="str">
        <f t="shared" si="1"/>
        <v>n.é.</v>
      </c>
      <c r="BH65" s="165"/>
    </row>
    <row r="66" spans="1:60" ht="20.100000000000001" hidden="1" customHeight="1" x14ac:dyDescent="0.2">
      <c r="A66" s="227" t="s">
        <v>209</v>
      </c>
      <c r="B66" s="221"/>
      <c r="C66" s="175" t="s">
        <v>612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7"/>
      <c r="AC66" s="255" t="s">
        <v>333</v>
      </c>
      <c r="AD66" s="256"/>
      <c r="AE66" s="403"/>
      <c r="AF66" s="404"/>
      <c r="AG66" s="404"/>
      <c r="AH66" s="405"/>
      <c r="AI66" s="403"/>
      <c r="AJ66" s="404"/>
      <c r="AK66" s="404"/>
      <c r="AL66" s="405"/>
      <c r="AM66" s="403"/>
      <c r="AN66" s="404"/>
      <c r="AO66" s="404"/>
      <c r="AP66" s="405"/>
      <c r="AQ66" s="406" t="s">
        <v>599</v>
      </c>
      <c r="AR66" s="407"/>
      <c r="AS66" s="407"/>
      <c r="AT66" s="408"/>
      <c r="AU66" s="403"/>
      <c r="AV66" s="404"/>
      <c r="AW66" s="404"/>
      <c r="AX66" s="405"/>
      <c r="AY66" s="406" t="s">
        <v>599</v>
      </c>
      <c r="AZ66" s="407"/>
      <c r="BA66" s="407"/>
      <c r="BB66" s="408"/>
      <c r="BC66" s="403"/>
      <c r="BD66" s="404"/>
      <c r="BE66" s="404"/>
      <c r="BF66" s="405"/>
      <c r="BG66" s="164" t="str">
        <f t="shared" si="1"/>
        <v>n.é.</v>
      </c>
      <c r="BH66" s="165"/>
    </row>
    <row r="67" spans="1:60" ht="20.100000000000001" hidden="1" customHeight="1" x14ac:dyDescent="0.2">
      <c r="A67" s="227" t="s">
        <v>210</v>
      </c>
      <c r="B67" s="221"/>
      <c r="C67" s="175" t="s">
        <v>615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7"/>
      <c r="AC67" s="255" t="s">
        <v>335</v>
      </c>
      <c r="AD67" s="256"/>
      <c r="AE67" s="403"/>
      <c r="AF67" s="404"/>
      <c r="AG67" s="404"/>
      <c r="AH67" s="405"/>
      <c r="AI67" s="403"/>
      <c r="AJ67" s="404"/>
      <c r="AK67" s="404"/>
      <c r="AL67" s="405"/>
      <c r="AM67" s="403"/>
      <c r="AN67" s="404"/>
      <c r="AO67" s="404"/>
      <c r="AP67" s="405"/>
      <c r="AQ67" s="406" t="s">
        <v>599</v>
      </c>
      <c r="AR67" s="407"/>
      <c r="AS67" s="407"/>
      <c r="AT67" s="408"/>
      <c r="AU67" s="403"/>
      <c r="AV67" s="404"/>
      <c r="AW67" s="404"/>
      <c r="AX67" s="405"/>
      <c r="AY67" s="406" t="s">
        <v>599</v>
      </c>
      <c r="AZ67" s="407"/>
      <c r="BA67" s="407"/>
      <c r="BB67" s="408"/>
      <c r="BC67" s="403"/>
      <c r="BD67" s="404"/>
      <c r="BE67" s="404"/>
      <c r="BF67" s="405"/>
      <c r="BG67" s="164" t="str">
        <f t="shared" si="1"/>
        <v>n.é.</v>
      </c>
      <c r="BH67" s="165"/>
    </row>
    <row r="68" spans="1:60" ht="20.100000000000001" hidden="1" customHeight="1" x14ac:dyDescent="0.2">
      <c r="A68" s="227" t="s">
        <v>211</v>
      </c>
      <c r="B68" s="221"/>
      <c r="C68" s="175" t="s">
        <v>434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7"/>
      <c r="AC68" s="255" t="s">
        <v>613</v>
      </c>
      <c r="AD68" s="256"/>
      <c r="AE68" s="403"/>
      <c r="AF68" s="404"/>
      <c r="AG68" s="404"/>
      <c r="AH68" s="405"/>
      <c r="AI68" s="403"/>
      <c r="AJ68" s="404"/>
      <c r="AK68" s="404"/>
      <c r="AL68" s="405"/>
      <c r="AM68" s="403"/>
      <c r="AN68" s="404"/>
      <c r="AO68" s="404"/>
      <c r="AP68" s="405"/>
      <c r="AQ68" s="406" t="s">
        <v>599</v>
      </c>
      <c r="AR68" s="407"/>
      <c r="AS68" s="407"/>
      <c r="AT68" s="408"/>
      <c r="AU68" s="403"/>
      <c r="AV68" s="404"/>
      <c r="AW68" s="404"/>
      <c r="AX68" s="405"/>
      <c r="AY68" s="406" t="s">
        <v>599</v>
      </c>
      <c r="AZ68" s="407"/>
      <c r="BA68" s="407"/>
      <c r="BB68" s="408"/>
      <c r="BC68" s="403"/>
      <c r="BD68" s="404"/>
      <c r="BE68" s="404"/>
      <c r="BF68" s="405"/>
      <c r="BG68" s="164" t="str">
        <f t="shared" si="1"/>
        <v>n.é.</v>
      </c>
      <c r="BH68" s="165"/>
    </row>
    <row r="69" spans="1:60" ht="20.100000000000001" hidden="1" customHeight="1" x14ac:dyDescent="0.2">
      <c r="A69" s="227" t="s">
        <v>212</v>
      </c>
      <c r="B69" s="221"/>
      <c r="C69" s="175" t="s">
        <v>334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  <c r="AC69" s="255" t="s">
        <v>614</v>
      </c>
      <c r="AD69" s="256"/>
      <c r="AE69" s="403"/>
      <c r="AF69" s="404"/>
      <c r="AG69" s="404"/>
      <c r="AH69" s="405"/>
      <c r="AI69" s="403"/>
      <c r="AJ69" s="404"/>
      <c r="AK69" s="404"/>
      <c r="AL69" s="405"/>
      <c r="AM69" s="403"/>
      <c r="AN69" s="404"/>
      <c r="AO69" s="404"/>
      <c r="AP69" s="405"/>
      <c r="AQ69" s="406" t="s">
        <v>599</v>
      </c>
      <c r="AR69" s="407"/>
      <c r="AS69" s="407"/>
      <c r="AT69" s="408"/>
      <c r="AU69" s="403"/>
      <c r="AV69" s="404"/>
      <c r="AW69" s="404"/>
      <c r="AX69" s="405"/>
      <c r="AY69" s="406" t="s">
        <v>599</v>
      </c>
      <c r="AZ69" s="407"/>
      <c r="BA69" s="407"/>
      <c r="BB69" s="408"/>
      <c r="BC69" s="403"/>
      <c r="BD69" s="404"/>
      <c r="BE69" s="404"/>
      <c r="BF69" s="405"/>
      <c r="BG69" s="164" t="str">
        <f t="shared" si="1"/>
        <v>n.é.</v>
      </c>
      <c r="BH69" s="165"/>
    </row>
    <row r="70" spans="1:60" s="2" customFormat="1" ht="20.100000000000001" customHeight="1" x14ac:dyDescent="0.2">
      <c r="A70" s="226" t="s">
        <v>213</v>
      </c>
      <c r="B70" s="222"/>
      <c r="C70" s="196" t="s">
        <v>620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8"/>
      <c r="AC70" s="253" t="s">
        <v>336</v>
      </c>
      <c r="AD70" s="254"/>
      <c r="AE70" s="193">
        <f>SUM(AE65:AH69)</f>
        <v>0</v>
      </c>
      <c r="AF70" s="194"/>
      <c r="AG70" s="194"/>
      <c r="AH70" s="195"/>
      <c r="AI70" s="193">
        <f>SUM(AI65:AL69)</f>
        <v>0</v>
      </c>
      <c r="AJ70" s="194"/>
      <c r="AK70" s="194"/>
      <c r="AL70" s="195"/>
      <c r="AM70" s="193">
        <f>SUM(AM65:AP69)</f>
        <v>0</v>
      </c>
      <c r="AN70" s="194"/>
      <c r="AO70" s="194"/>
      <c r="AP70" s="195"/>
      <c r="AQ70" s="396" t="s">
        <v>599</v>
      </c>
      <c r="AR70" s="397"/>
      <c r="AS70" s="397"/>
      <c r="AT70" s="398"/>
      <c r="AU70" s="193">
        <f>SUM(AU65:AX69)</f>
        <v>0</v>
      </c>
      <c r="AV70" s="194"/>
      <c r="AW70" s="194"/>
      <c r="AX70" s="195"/>
      <c r="AY70" s="396" t="s">
        <v>599</v>
      </c>
      <c r="AZ70" s="397"/>
      <c r="BA70" s="397"/>
      <c r="BB70" s="398"/>
      <c r="BC70" s="193">
        <f>SUM(BC65:BF69)</f>
        <v>0</v>
      </c>
      <c r="BD70" s="194"/>
      <c r="BE70" s="194"/>
      <c r="BF70" s="195"/>
      <c r="BG70" s="181" t="str">
        <f t="shared" si="1"/>
        <v>n.é.</v>
      </c>
      <c r="BH70" s="182"/>
    </row>
    <row r="71" spans="1:60" ht="20.100000000000001" hidden="1" customHeight="1" x14ac:dyDescent="0.2">
      <c r="A71" s="227" t="s">
        <v>214</v>
      </c>
      <c r="B71" s="221"/>
      <c r="C71" s="175" t="s">
        <v>435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7"/>
      <c r="AC71" s="255" t="s">
        <v>337</v>
      </c>
      <c r="AD71" s="256"/>
      <c r="AE71" s="403"/>
      <c r="AF71" s="404"/>
      <c r="AG71" s="404"/>
      <c r="AH71" s="405"/>
      <c r="AI71" s="403"/>
      <c r="AJ71" s="404"/>
      <c r="AK71" s="404"/>
      <c r="AL71" s="405"/>
      <c r="AM71" s="403"/>
      <c r="AN71" s="404"/>
      <c r="AO71" s="404"/>
      <c r="AP71" s="405"/>
      <c r="AQ71" s="406" t="s">
        <v>599</v>
      </c>
      <c r="AR71" s="407"/>
      <c r="AS71" s="407"/>
      <c r="AT71" s="408"/>
      <c r="AU71" s="403"/>
      <c r="AV71" s="404"/>
      <c r="AW71" s="404"/>
      <c r="AX71" s="405"/>
      <c r="AY71" s="406" t="s">
        <v>599</v>
      </c>
      <c r="AZ71" s="407"/>
      <c r="BA71" s="407"/>
      <c r="BB71" s="408"/>
      <c r="BC71" s="403"/>
      <c r="BD71" s="404"/>
      <c r="BE71" s="404"/>
      <c r="BF71" s="405"/>
      <c r="BG71" s="164" t="str">
        <f t="shared" si="1"/>
        <v>n.é.</v>
      </c>
      <c r="BH71" s="165"/>
    </row>
    <row r="72" spans="1:60" ht="20.100000000000001" hidden="1" customHeight="1" x14ac:dyDescent="0.2">
      <c r="A72" s="227" t="s">
        <v>215</v>
      </c>
      <c r="B72" s="221"/>
      <c r="C72" s="175" t="s">
        <v>618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7"/>
      <c r="AC72" s="255" t="s">
        <v>338</v>
      </c>
      <c r="AD72" s="256"/>
      <c r="AE72" s="403"/>
      <c r="AF72" s="404"/>
      <c r="AG72" s="404"/>
      <c r="AH72" s="405"/>
      <c r="AI72" s="403"/>
      <c r="AJ72" s="404"/>
      <c r="AK72" s="404"/>
      <c r="AL72" s="405"/>
      <c r="AM72" s="403"/>
      <c r="AN72" s="404"/>
      <c r="AO72" s="404"/>
      <c r="AP72" s="405"/>
      <c r="AQ72" s="406" t="s">
        <v>599</v>
      </c>
      <c r="AR72" s="407"/>
      <c r="AS72" s="407"/>
      <c r="AT72" s="408"/>
      <c r="AU72" s="403"/>
      <c r="AV72" s="404"/>
      <c r="AW72" s="404"/>
      <c r="AX72" s="405"/>
      <c r="AY72" s="406" t="s">
        <v>599</v>
      </c>
      <c r="AZ72" s="407"/>
      <c r="BA72" s="407"/>
      <c r="BB72" s="408"/>
      <c r="BC72" s="403"/>
      <c r="BD72" s="404"/>
      <c r="BE72" s="404"/>
      <c r="BF72" s="405"/>
      <c r="BG72" s="164" t="str">
        <f t="shared" si="1"/>
        <v>n.é.</v>
      </c>
      <c r="BH72" s="165"/>
    </row>
    <row r="73" spans="1:60" ht="20.100000000000001" hidden="1" customHeight="1" x14ac:dyDescent="0.2">
      <c r="A73" s="227" t="s">
        <v>216</v>
      </c>
      <c r="B73" s="221"/>
      <c r="C73" s="175" t="s">
        <v>619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7"/>
      <c r="AC73" s="255" t="s">
        <v>340</v>
      </c>
      <c r="AD73" s="256"/>
      <c r="AE73" s="403"/>
      <c r="AF73" s="404"/>
      <c r="AG73" s="404"/>
      <c r="AH73" s="405"/>
      <c r="AI73" s="403"/>
      <c r="AJ73" s="404"/>
      <c r="AK73" s="404"/>
      <c r="AL73" s="405"/>
      <c r="AM73" s="403"/>
      <c r="AN73" s="404"/>
      <c r="AO73" s="404"/>
      <c r="AP73" s="405"/>
      <c r="AQ73" s="406" t="s">
        <v>599</v>
      </c>
      <c r="AR73" s="407"/>
      <c r="AS73" s="407"/>
      <c r="AT73" s="408"/>
      <c r="AU73" s="403"/>
      <c r="AV73" s="404"/>
      <c r="AW73" s="404"/>
      <c r="AX73" s="405"/>
      <c r="AY73" s="406" t="s">
        <v>599</v>
      </c>
      <c r="AZ73" s="407"/>
      <c r="BA73" s="407"/>
      <c r="BB73" s="408"/>
      <c r="BC73" s="403"/>
      <c r="BD73" s="404"/>
      <c r="BE73" s="404"/>
      <c r="BF73" s="405"/>
      <c r="BG73" s="164" t="str">
        <f t="shared" si="1"/>
        <v>n.é.</v>
      </c>
      <c r="BH73" s="165"/>
    </row>
    <row r="74" spans="1:60" ht="20.100000000000001" hidden="1" customHeight="1" x14ac:dyDescent="0.2">
      <c r="A74" s="227" t="s">
        <v>217</v>
      </c>
      <c r="B74" s="221"/>
      <c r="C74" s="175" t="s">
        <v>436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7"/>
      <c r="AC74" s="255" t="s">
        <v>616</v>
      </c>
      <c r="AD74" s="256"/>
      <c r="AE74" s="403"/>
      <c r="AF74" s="404"/>
      <c r="AG74" s="404"/>
      <c r="AH74" s="405"/>
      <c r="AI74" s="403"/>
      <c r="AJ74" s="404"/>
      <c r="AK74" s="404"/>
      <c r="AL74" s="405"/>
      <c r="AM74" s="403"/>
      <c r="AN74" s="404"/>
      <c r="AO74" s="404"/>
      <c r="AP74" s="405"/>
      <c r="AQ74" s="406" t="s">
        <v>599</v>
      </c>
      <c r="AR74" s="407"/>
      <c r="AS74" s="407"/>
      <c r="AT74" s="408"/>
      <c r="AU74" s="403"/>
      <c r="AV74" s="404"/>
      <c r="AW74" s="404"/>
      <c r="AX74" s="405"/>
      <c r="AY74" s="406" t="s">
        <v>599</v>
      </c>
      <c r="AZ74" s="407"/>
      <c r="BA74" s="407"/>
      <c r="BB74" s="408"/>
      <c r="BC74" s="403"/>
      <c r="BD74" s="404"/>
      <c r="BE74" s="404"/>
      <c r="BF74" s="405"/>
      <c r="BG74" s="164" t="str">
        <f t="shared" si="1"/>
        <v>n.é.</v>
      </c>
      <c r="BH74" s="165"/>
    </row>
    <row r="75" spans="1:60" ht="20.100000000000001" hidden="1" customHeight="1" x14ac:dyDescent="0.2">
      <c r="A75" s="227" t="s">
        <v>218</v>
      </c>
      <c r="B75" s="221"/>
      <c r="C75" s="175" t="s">
        <v>339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7"/>
      <c r="AC75" s="255" t="s">
        <v>617</v>
      </c>
      <c r="AD75" s="256"/>
      <c r="AE75" s="403"/>
      <c r="AF75" s="404"/>
      <c r="AG75" s="404"/>
      <c r="AH75" s="405"/>
      <c r="AI75" s="403"/>
      <c r="AJ75" s="404"/>
      <c r="AK75" s="404"/>
      <c r="AL75" s="405"/>
      <c r="AM75" s="403"/>
      <c r="AN75" s="404"/>
      <c r="AO75" s="404"/>
      <c r="AP75" s="405"/>
      <c r="AQ75" s="406" t="s">
        <v>599</v>
      </c>
      <c r="AR75" s="407"/>
      <c r="AS75" s="407"/>
      <c r="AT75" s="408"/>
      <c r="AU75" s="403"/>
      <c r="AV75" s="404"/>
      <c r="AW75" s="404"/>
      <c r="AX75" s="405"/>
      <c r="AY75" s="406" t="s">
        <v>599</v>
      </c>
      <c r="AZ75" s="407"/>
      <c r="BA75" s="407"/>
      <c r="BB75" s="408"/>
      <c r="BC75" s="403"/>
      <c r="BD75" s="404"/>
      <c r="BE75" s="404"/>
      <c r="BF75" s="405"/>
      <c r="BG75" s="164" t="str">
        <f t="shared" si="1"/>
        <v>n.é.</v>
      </c>
      <c r="BH75" s="165"/>
    </row>
    <row r="76" spans="1:60" s="2" customFormat="1" ht="20.100000000000001" customHeight="1" x14ac:dyDescent="0.2">
      <c r="A76" s="226" t="s">
        <v>219</v>
      </c>
      <c r="B76" s="222"/>
      <c r="C76" s="196" t="s">
        <v>621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8"/>
      <c r="AC76" s="253" t="s">
        <v>341</v>
      </c>
      <c r="AD76" s="254"/>
      <c r="AE76" s="193">
        <f>SUM(AE71:AH75)</f>
        <v>0</v>
      </c>
      <c r="AF76" s="194"/>
      <c r="AG76" s="194"/>
      <c r="AH76" s="195"/>
      <c r="AI76" s="193">
        <f>SUM(AI71:AL75)</f>
        <v>0</v>
      </c>
      <c r="AJ76" s="194"/>
      <c r="AK76" s="194"/>
      <c r="AL76" s="195"/>
      <c r="AM76" s="193">
        <f>SUM(AM71:AP75)</f>
        <v>0</v>
      </c>
      <c r="AN76" s="194"/>
      <c r="AO76" s="194"/>
      <c r="AP76" s="195"/>
      <c r="AQ76" s="396" t="s">
        <v>599</v>
      </c>
      <c r="AR76" s="397"/>
      <c r="AS76" s="397"/>
      <c r="AT76" s="398"/>
      <c r="AU76" s="193">
        <f>SUM(AU71:AX75)</f>
        <v>0</v>
      </c>
      <c r="AV76" s="194"/>
      <c r="AW76" s="194"/>
      <c r="AX76" s="195"/>
      <c r="AY76" s="396" t="s">
        <v>599</v>
      </c>
      <c r="AZ76" s="397"/>
      <c r="BA76" s="397"/>
      <c r="BB76" s="398"/>
      <c r="BC76" s="193">
        <f>SUM(BC71:BF75)</f>
        <v>0</v>
      </c>
      <c r="BD76" s="194"/>
      <c r="BE76" s="194"/>
      <c r="BF76" s="195"/>
      <c r="BG76" s="181" t="str">
        <f t="shared" si="1"/>
        <v>n.é.</v>
      </c>
      <c r="BH76" s="182"/>
    </row>
    <row r="77" spans="1:60" s="2" customFormat="1" ht="19.5" customHeight="1" x14ac:dyDescent="0.2">
      <c r="A77" s="242" t="s">
        <v>220</v>
      </c>
      <c r="B77" s="243"/>
      <c r="C77" s="244" t="s">
        <v>622</v>
      </c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6"/>
      <c r="AC77" s="247" t="s">
        <v>342</v>
      </c>
      <c r="AD77" s="248"/>
      <c r="AE77" s="199">
        <f>AE20+AE26+AE40+AE58+AE64+AE70+AE76</f>
        <v>19775582</v>
      </c>
      <c r="AF77" s="200"/>
      <c r="AG77" s="200"/>
      <c r="AH77" s="201"/>
      <c r="AI77" s="433">
        <f>AI20+AI26+AI40+AI58+AI64+AI70+AI76</f>
        <v>19839802</v>
      </c>
      <c r="AJ77" s="434"/>
      <c r="AK77" s="434"/>
      <c r="AL77" s="435"/>
      <c r="AM77" s="199">
        <f>AM20+AM26+AM40+AM58+AM64+AM70+AM76</f>
        <v>0</v>
      </c>
      <c r="AN77" s="200"/>
      <c r="AO77" s="200"/>
      <c r="AP77" s="201"/>
      <c r="AQ77" s="450" t="s">
        <v>599</v>
      </c>
      <c r="AR77" s="451"/>
      <c r="AS77" s="451"/>
      <c r="AT77" s="452"/>
      <c r="AU77" s="199">
        <f>AU20+AU26+AU40+AU58+AU64+AU70+AU76</f>
        <v>0</v>
      </c>
      <c r="AV77" s="200"/>
      <c r="AW77" s="200"/>
      <c r="AX77" s="201"/>
      <c r="AY77" s="450" t="s">
        <v>599</v>
      </c>
      <c r="AZ77" s="451"/>
      <c r="BA77" s="451"/>
      <c r="BB77" s="452"/>
      <c r="BC77" s="199">
        <f>BC20+BC26+BC40+BC58+BC64+BC70+BC76</f>
        <v>0</v>
      </c>
      <c r="BD77" s="200"/>
      <c r="BE77" s="200"/>
      <c r="BF77" s="201"/>
      <c r="BG77" s="159">
        <f t="shared" si="1"/>
        <v>0</v>
      </c>
      <c r="BH77" s="160"/>
    </row>
    <row r="78" spans="1:60" ht="20.100000000000001" hidden="1" customHeight="1" x14ac:dyDescent="0.2">
      <c r="A78" s="227" t="s">
        <v>221</v>
      </c>
      <c r="B78" s="221"/>
      <c r="C78" s="190" t="s">
        <v>623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2"/>
      <c r="AC78" s="178" t="s">
        <v>343</v>
      </c>
      <c r="AD78" s="179"/>
      <c r="AE78" s="403"/>
      <c r="AF78" s="404"/>
      <c r="AG78" s="404"/>
      <c r="AH78" s="405"/>
      <c r="AI78" s="403"/>
      <c r="AJ78" s="404"/>
      <c r="AK78" s="404"/>
      <c r="AL78" s="405"/>
      <c r="AM78" s="403"/>
      <c r="AN78" s="404"/>
      <c r="AO78" s="404"/>
      <c r="AP78" s="405"/>
      <c r="AQ78" s="406" t="s">
        <v>599</v>
      </c>
      <c r="AR78" s="407"/>
      <c r="AS78" s="407"/>
      <c r="AT78" s="408"/>
      <c r="AU78" s="403"/>
      <c r="AV78" s="404"/>
      <c r="AW78" s="404"/>
      <c r="AX78" s="405"/>
      <c r="AY78" s="406" t="s">
        <v>599</v>
      </c>
      <c r="AZ78" s="407"/>
      <c r="BA78" s="407"/>
      <c r="BB78" s="408"/>
      <c r="BC78" s="403"/>
      <c r="BD78" s="404"/>
      <c r="BE78" s="404"/>
      <c r="BF78" s="405"/>
      <c r="BG78" s="164" t="str">
        <f t="shared" si="1"/>
        <v>n.é.</v>
      </c>
      <c r="BH78" s="165"/>
    </row>
    <row r="79" spans="1:60" ht="20.100000000000001" hidden="1" customHeight="1" x14ac:dyDescent="0.2">
      <c r="A79" s="227" t="s">
        <v>222</v>
      </c>
      <c r="B79" s="221"/>
      <c r="C79" s="175" t="s">
        <v>344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7"/>
      <c r="AC79" s="178" t="s">
        <v>345</v>
      </c>
      <c r="AD79" s="179"/>
      <c r="AE79" s="403"/>
      <c r="AF79" s="404"/>
      <c r="AG79" s="404"/>
      <c r="AH79" s="405"/>
      <c r="AI79" s="403"/>
      <c r="AJ79" s="404"/>
      <c r="AK79" s="404"/>
      <c r="AL79" s="405"/>
      <c r="AM79" s="403"/>
      <c r="AN79" s="404"/>
      <c r="AO79" s="404"/>
      <c r="AP79" s="405"/>
      <c r="AQ79" s="406" t="s">
        <v>599</v>
      </c>
      <c r="AR79" s="407"/>
      <c r="AS79" s="407"/>
      <c r="AT79" s="408"/>
      <c r="AU79" s="403"/>
      <c r="AV79" s="404"/>
      <c r="AW79" s="404"/>
      <c r="AX79" s="405"/>
      <c r="AY79" s="406" t="s">
        <v>599</v>
      </c>
      <c r="AZ79" s="407"/>
      <c r="BA79" s="407"/>
      <c r="BB79" s="408"/>
      <c r="BC79" s="403"/>
      <c r="BD79" s="404"/>
      <c r="BE79" s="404"/>
      <c r="BF79" s="405"/>
      <c r="BG79" s="164" t="str">
        <f t="shared" si="1"/>
        <v>n.é.</v>
      </c>
      <c r="BH79" s="165"/>
    </row>
    <row r="80" spans="1:60" ht="20.100000000000001" hidden="1" customHeight="1" x14ac:dyDescent="0.2">
      <c r="A80" s="227" t="s">
        <v>223</v>
      </c>
      <c r="B80" s="221"/>
      <c r="C80" s="190" t="s">
        <v>624</v>
      </c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2"/>
      <c r="AC80" s="178" t="s">
        <v>346</v>
      </c>
      <c r="AD80" s="179"/>
      <c r="AE80" s="403"/>
      <c r="AF80" s="404"/>
      <c r="AG80" s="404"/>
      <c r="AH80" s="405"/>
      <c r="AI80" s="403"/>
      <c r="AJ80" s="404"/>
      <c r="AK80" s="404"/>
      <c r="AL80" s="405"/>
      <c r="AM80" s="403"/>
      <c r="AN80" s="404"/>
      <c r="AO80" s="404"/>
      <c r="AP80" s="405"/>
      <c r="AQ80" s="406" t="s">
        <v>599</v>
      </c>
      <c r="AR80" s="407"/>
      <c r="AS80" s="407"/>
      <c r="AT80" s="408"/>
      <c r="AU80" s="403"/>
      <c r="AV80" s="404"/>
      <c r="AW80" s="404"/>
      <c r="AX80" s="405"/>
      <c r="AY80" s="406" t="s">
        <v>599</v>
      </c>
      <c r="AZ80" s="407"/>
      <c r="BA80" s="407"/>
      <c r="BB80" s="408"/>
      <c r="BC80" s="403"/>
      <c r="BD80" s="404"/>
      <c r="BE80" s="404"/>
      <c r="BF80" s="405"/>
      <c r="BG80" s="164" t="str">
        <f t="shared" si="1"/>
        <v>n.é.</v>
      </c>
      <c r="BH80" s="165"/>
    </row>
    <row r="81" spans="1:60" s="2" customFormat="1" ht="20.100000000000001" hidden="1" customHeight="1" x14ac:dyDescent="0.2">
      <c r="A81" s="226" t="s">
        <v>224</v>
      </c>
      <c r="B81" s="222"/>
      <c r="C81" s="196" t="s">
        <v>627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8"/>
      <c r="AC81" s="188" t="s">
        <v>347</v>
      </c>
      <c r="AD81" s="189"/>
      <c r="AE81" s="193">
        <f>SUM(AE78:AH80)</f>
        <v>0</v>
      </c>
      <c r="AF81" s="194"/>
      <c r="AG81" s="194"/>
      <c r="AH81" s="195"/>
      <c r="AI81" s="193">
        <f>SUM(AI78:AL80)</f>
        <v>0</v>
      </c>
      <c r="AJ81" s="194"/>
      <c r="AK81" s="194"/>
      <c r="AL81" s="195"/>
      <c r="AM81" s="193">
        <f>SUM(AM78:AP80)</f>
        <v>0</v>
      </c>
      <c r="AN81" s="194"/>
      <c r="AO81" s="194"/>
      <c r="AP81" s="195"/>
      <c r="AQ81" s="396" t="s">
        <v>599</v>
      </c>
      <c r="AR81" s="397"/>
      <c r="AS81" s="397"/>
      <c r="AT81" s="398"/>
      <c r="AU81" s="193">
        <f>SUM(AU78:AX80)</f>
        <v>0</v>
      </c>
      <c r="AV81" s="194"/>
      <c r="AW81" s="194"/>
      <c r="AX81" s="195"/>
      <c r="AY81" s="396" t="s">
        <v>599</v>
      </c>
      <c r="AZ81" s="397"/>
      <c r="BA81" s="397"/>
      <c r="BB81" s="398"/>
      <c r="BC81" s="193">
        <f>SUM(BC78:BF80)</f>
        <v>0</v>
      </c>
      <c r="BD81" s="194"/>
      <c r="BE81" s="194"/>
      <c r="BF81" s="195"/>
      <c r="BG81" s="181" t="str">
        <f t="shared" si="1"/>
        <v>n.é.</v>
      </c>
      <c r="BH81" s="182"/>
    </row>
    <row r="82" spans="1:60" ht="20.100000000000001" hidden="1" customHeight="1" x14ac:dyDescent="0.2">
      <c r="A82" s="227" t="s">
        <v>225</v>
      </c>
      <c r="B82" s="221"/>
      <c r="C82" s="175" t="s">
        <v>348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7"/>
      <c r="AC82" s="178" t="s">
        <v>349</v>
      </c>
      <c r="AD82" s="179"/>
      <c r="AE82" s="403"/>
      <c r="AF82" s="404"/>
      <c r="AG82" s="404"/>
      <c r="AH82" s="405"/>
      <c r="AI82" s="403"/>
      <c r="AJ82" s="404"/>
      <c r="AK82" s="404"/>
      <c r="AL82" s="405"/>
      <c r="AM82" s="403"/>
      <c r="AN82" s="404"/>
      <c r="AO82" s="404"/>
      <c r="AP82" s="405"/>
      <c r="AQ82" s="406" t="s">
        <v>599</v>
      </c>
      <c r="AR82" s="407"/>
      <c r="AS82" s="407"/>
      <c r="AT82" s="408"/>
      <c r="AU82" s="403"/>
      <c r="AV82" s="404"/>
      <c r="AW82" s="404"/>
      <c r="AX82" s="405"/>
      <c r="AY82" s="406" t="s">
        <v>599</v>
      </c>
      <c r="AZ82" s="407"/>
      <c r="BA82" s="407"/>
      <c r="BB82" s="408"/>
      <c r="BC82" s="403"/>
      <c r="BD82" s="404"/>
      <c r="BE82" s="404"/>
      <c r="BF82" s="405"/>
      <c r="BG82" s="164" t="str">
        <f t="shared" si="1"/>
        <v>n.é.</v>
      </c>
      <c r="BH82" s="165"/>
    </row>
    <row r="83" spans="1:60" ht="20.100000000000001" hidden="1" customHeight="1" x14ac:dyDescent="0.2">
      <c r="A83" s="227" t="s">
        <v>226</v>
      </c>
      <c r="B83" s="221"/>
      <c r="C83" s="190" t="s">
        <v>625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2"/>
      <c r="AC83" s="178" t="s">
        <v>350</v>
      </c>
      <c r="AD83" s="179"/>
      <c r="AE83" s="403"/>
      <c r="AF83" s="404"/>
      <c r="AG83" s="404"/>
      <c r="AH83" s="405"/>
      <c r="AI83" s="403"/>
      <c r="AJ83" s="404"/>
      <c r="AK83" s="404"/>
      <c r="AL83" s="405"/>
      <c r="AM83" s="403"/>
      <c r="AN83" s="404"/>
      <c r="AO83" s="404"/>
      <c r="AP83" s="405"/>
      <c r="AQ83" s="406" t="s">
        <v>599</v>
      </c>
      <c r="AR83" s="407"/>
      <c r="AS83" s="407"/>
      <c r="AT83" s="408"/>
      <c r="AU83" s="403"/>
      <c r="AV83" s="404"/>
      <c r="AW83" s="404"/>
      <c r="AX83" s="405"/>
      <c r="AY83" s="406" t="s">
        <v>599</v>
      </c>
      <c r="AZ83" s="407"/>
      <c r="BA83" s="407"/>
      <c r="BB83" s="408"/>
      <c r="BC83" s="403"/>
      <c r="BD83" s="404"/>
      <c r="BE83" s="404"/>
      <c r="BF83" s="405"/>
      <c r="BG83" s="164" t="str">
        <f t="shared" si="1"/>
        <v>n.é.</v>
      </c>
      <c r="BH83" s="165"/>
    </row>
    <row r="84" spans="1:60" ht="20.100000000000001" hidden="1" customHeight="1" x14ac:dyDescent="0.2">
      <c r="A84" s="227" t="s">
        <v>227</v>
      </c>
      <c r="B84" s="221"/>
      <c r="C84" s="175" t="s">
        <v>351</v>
      </c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7"/>
      <c r="AC84" s="178" t="s">
        <v>352</v>
      </c>
      <c r="AD84" s="179"/>
      <c r="AE84" s="403"/>
      <c r="AF84" s="404"/>
      <c r="AG84" s="404"/>
      <c r="AH84" s="405"/>
      <c r="AI84" s="403"/>
      <c r="AJ84" s="404"/>
      <c r="AK84" s="404"/>
      <c r="AL84" s="405"/>
      <c r="AM84" s="403"/>
      <c r="AN84" s="404"/>
      <c r="AO84" s="404"/>
      <c r="AP84" s="405"/>
      <c r="AQ84" s="406" t="s">
        <v>599</v>
      </c>
      <c r="AR84" s="407"/>
      <c r="AS84" s="407"/>
      <c r="AT84" s="408"/>
      <c r="AU84" s="403"/>
      <c r="AV84" s="404"/>
      <c r="AW84" s="404"/>
      <c r="AX84" s="405"/>
      <c r="AY84" s="406" t="s">
        <v>599</v>
      </c>
      <c r="AZ84" s="407"/>
      <c r="BA84" s="407"/>
      <c r="BB84" s="408"/>
      <c r="BC84" s="403"/>
      <c r="BD84" s="404"/>
      <c r="BE84" s="404"/>
      <c r="BF84" s="405"/>
      <c r="BG84" s="164" t="str">
        <f t="shared" si="1"/>
        <v>n.é.</v>
      </c>
      <c r="BH84" s="165"/>
    </row>
    <row r="85" spans="1:60" ht="20.100000000000001" hidden="1" customHeight="1" x14ac:dyDescent="0.2">
      <c r="A85" s="227" t="s">
        <v>228</v>
      </c>
      <c r="B85" s="221"/>
      <c r="C85" s="190" t="s">
        <v>626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2"/>
      <c r="AC85" s="178" t="s">
        <v>353</v>
      </c>
      <c r="AD85" s="179"/>
      <c r="AE85" s="403"/>
      <c r="AF85" s="404"/>
      <c r="AG85" s="404"/>
      <c r="AH85" s="405"/>
      <c r="AI85" s="403"/>
      <c r="AJ85" s="404"/>
      <c r="AK85" s="404"/>
      <c r="AL85" s="405"/>
      <c r="AM85" s="403"/>
      <c r="AN85" s="404"/>
      <c r="AO85" s="404"/>
      <c r="AP85" s="405"/>
      <c r="AQ85" s="406" t="s">
        <v>599</v>
      </c>
      <c r="AR85" s="407"/>
      <c r="AS85" s="407"/>
      <c r="AT85" s="408"/>
      <c r="AU85" s="403"/>
      <c r="AV85" s="404"/>
      <c r="AW85" s="404"/>
      <c r="AX85" s="405"/>
      <c r="AY85" s="406" t="s">
        <v>599</v>
      </c>
      <c r="AZ85" s="407"/>
      <c r="BA85" s="407"/>
      <c r="BB85" s="408"/>
      <c r="BC85" s="403"/>
      <c r="BD85" s="404"/>
      <c r="BE85" s="404"/>
      <c r="BF85" s="405"/>
      <c r="BG85" s="164" t="str">
        <f t="shared" si="1"/>
        <v>n.é.</v>
      </c>
      <c r="BH85" s="165"/>
    </row>
    <row r="86" spans="1:60" s="2" customFormat="1" ht="20.100000000000001" hidden="1" customHeight="1" x14ac:dyDescent="0.2">
      <c r="A86" s="226" t="s">
        <v>229</v>
      </c>
      <c r="B86" s="222"/>
      <c r="C86" s="185" t="s">
        <v>628</v>
      </c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7"/>
      <c r="AC86" s="188" t="s">
        <v>354</v>
      </c>
      <c r="AD86" s="189"/>
      <c r="AE86" s="193">
        <f>SUM(AE82:AH85)</f>
        <v>0</v>
      </c>
      <c r="AF86" s="194"/>
      <c r="AG86" s="194"/>
      <c r="AH86" s="195"/>
      <c r="AI86" s="193"/>
      <c r="AJ86" s="194"/>
      <c r="AK86" s="194"/>
      <c r="AL86" s="195"/>
      <c r="AM86" s="193"/>
      <c r="AN86" s="194"/>
      <c r="AO86" s="194"/>
      <c r="AP86" s="195"/>
      <c r="AQ86" s="396" t="s">
        <v>599</v>
      </c>
      <c r="AR86" s="397"/>
      <c r="AS86" s="397"/>
      <c r="AT86" s="398"/>
      <c r="AU86" s="193"/>
      <c r="AV86" s="194"/>
      <c r="AW86" s="194"/>
      <c r="AX86" s="195"/>
      <c r="AY86" s="396" t="s">
        <v>599</v>
      </c>
      <c r="AZ86" s="397"/>
      <c r="BA86" s="397"/>
      <c r="BB86" s="398"/>
      <c r="BC86" s="193"/>
      <c r="BD86" s="194"/>
      <c r="BE86" s="194"/>
      <c r="BF86" s="195"/>
      <c r="BG86" s="181" t="str">
        <f t="shared" si="1"/>
        <v>n.é.</v>
      </c>
      <c r="BH86" s="182"/>
    </row>
    <row r="87" spans="1:60" ht="18" customHeight="1" x14ac:dyDescent="0.2">
      <c r="A87" s="227" t="s">
        <v>230</v>
      </c>
      <c r="B87" s="221"/>
      <c r="C87" s="175" t="s">
        <v>355</v>
      </c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7"/>
      <c r="AC87" s="178" t="s">
        <v>356</v>
      </c>
      <c r="AD87" s="179"/>
      <c r="AE87" s="403"/>
      <c r="AF87" s="404"/>
      <c r="AG87" s="404"/>
      <c r="AH87" s="405"/>
      <c r="AI87" s="403">
        <v>451713</v>
      </c>
      <c r="AJ87" s="404"/>
      <c r="AK87" s="404"/>
      <c r="AL87" s="405"/>
      <c r="AM87" s="403"/>
      <c r="AN87" s="404"/>
      <c r="AO87" s="404"/>
      <c r="AP87" s="405"/>
      <c r="AQ87" s="406" t="s">
        <v>599</v>
      </c>
      <c r="AR87" s="407"/>
      <c r="AS87" s="407"/>
      <c r="AT87" s="408"/>
      <c r="AU87" s="403"/>
      <c r="AV87" s="404"/>
      <c r="AW87" s="404"/>
      <c r="AX87" s="405"/>
      <c r="AY87" s="406" t="s">
        <v>599</v>
      </c>
      <c r="AZ87" s="407"/>
      <c r="BA87" s="407"/>
      <c r="BB87" s="408"/>
      <c r="BC87" s="403"/>
      <c r="BD87" s="404"/>
      <c r="BE87" s="404"/>
      <c r="BF87" s="405"/>
      <c r="BG87" s="164">
        <f t="shared" si="1"/>
        <v>0</v>
      </c>
      <c r="BH87" s="165"/>
    </row>
    <row r="88" spans="1:60" ht="21.75" hidden="1" customHeight="1" x14ac:dyDescent="0.2">
      <c r="A88" s="227" t="s">
        <v>231</v>
      </c>
      <c r="B88" s="221"/>
      <c r="C88" s="175" t="s">
        <v>357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7"/>
      <c r="AC88" s="178" t="s">
        <v>358</v>
      </c>
      <c r="AD88" s="179"/>
      <c r="AE88" s="403"/>
      <c r="AF88" s="404"/>
      <c r="AG88" s="404"/>
      <c r="AH88" s="405"/>
      <c r="AI88" s="403"/>
      <c r="AJ88" s="404"/>
      <c r="AK88" s="404"/>
      <c r="AL88" s="405"/>
      <c r="AM88" s="403"/>
      <c r="AN88" s="404"/>
      <c r="AO88" s="404"/>
      <c r="AP88" s="405"/>
      <c r="AQ88" s="406" t="s">
        <v>599</v>
      </c>
      <c r="AR88" s="407"/>
      <c r="AS88" s="407"/>
      <c r="AT88" s="408"/>
      <c r="AU88" s="403"/>
      <c r="AV88" s="404"/>
      <c r="AW88" s="404"/>
      <c r="AX88" s="405"/>
      <c r="AY88" s="406" t="s">
        <v>599</v>
      </c>
      <c r="AZ88" s="407"/>
      <c r="BA88" s="407"/>
      <c r="BB88" s="408"/>
      <c r="BC88" s="403"/>
      <c r="BD88" s="404"/>
      <c r="BE88" s="404"/>
      <c r="BF88" s="405"/>
      <c r="BG88" s="164" t="str">
        <f t="shared" si="1"/>
        <v>n.é.</v>
      </c>
      <c r="BH88" s="165"/>
    </row>
    <row r="89" spans="1:60" s="2" customFormat="1" ht="21" customHeight="1" x14ac:dyDescent="0.2">
      <c r="A89" s="226" t="s">
        <v>232</v>
      </c>
      <c r="B89" s="222"/>
      <c r="C89" s="196" t="s">
        <v>630</v>
      </c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8"/>
      <c r="AC89" s="188" t="s">
        <v>359</v>
      </c>
      <c r="AD89" s="189"/>
      <c r="AE89" s="193">
        <f>SUM(AE87:AH88)</f>
        <v>0</v>
      </c>
      <c r="AF89" s="194"/>
      <c r="AG89" s="194"/>
      <c r="AH89" s="195"/>
      <c r="AI89" s="193">
        <f>SUM(AI87:AL88)</f>
        <v>451713</v>
      </c>
      <c r="AJ89" s="194"/>
      <c r="AK89" s="194"/>
      <c r="AL89" s="195"/>
      <c r="AM89" s="193">
        <f>SUM(AM87:AP88)</f>
        <v>0</v>
      </c>
      <c r="AN89" s="194"/>
      <c r="AO89" s="194"/>
      <c r="AP89" s="195"/>
      <c r="AQ89" s="396" t="s">
        <v>599</v>
      </c>
      <c r="AR89" s="397"/>
      <c r="AS89" s="397"/>
      <c r="AT89" s="398"/>
      <c r="AU89" s="193">
        <f>SUM(AU87:AX88)</f>
        <v>0</v>
      </c>
      <c r="AV89" s="194"/>
      <c r="AW89" s="194"/>
      <c r="AX89" s="195"/>
      <c r="AY89" s="396" t="s">
        <v>599</v>
      </c>
      <c r="AZ89" s="397"/>
      <c r="BA89" s="397"/>
      <c r="BB89" s="398"/>
      <c r="BC89" s="193">
        <f>SUM(BC87:BF88)</f>
        <v>0</v>
      </c>
      <c r="BD89" s="194"/>
      <c r="BE89" s="194"/>
      <c r="BF89" s="195"/>
      <c r="BG89" s="181">
        <f t="shared" si="1"/>
        <v>0</v>
      </c>
      <c r="BH89" s="182"/>
    </row>
    <row r="90" spans="1:60" ht="21.75" hidden="1" customHeight="1" x14ac:dyDescent="0.2">
      <c r="A90" s="227" t="s">
        <v>233</v>
      </c>
      <c r="B90" s="221"/>
      <c r="C90" s="190" t="s">
        <v>360</v>
      </c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2"/>
      <c r="AC90" s="178" t="s">
        <v>361</v>
      </c>
      <c r="AD90" s="179"/>
      <c r="AE90" s="403"/>
      <c r="AF90" s="404"/>
      <c r="AG90" s="404"/>
      <c r="AH90" s="405"/>
      <c r="AI90" s="403"/>
      <c r="AJ90" s="404"/>
      <c r="AK90" s="404"/>
      <c r="AL90" s="405"/>
      <c r="AM90" s="403"/>
      <c r="AN90" s="404"/>
      <c r="AO90" s="404"/>
      <c r="AP90" s="405"/>
      <c r="AQ90" s="406" t="s">
        <v>599</v>
      </c>
      <c r="AR90" s="407"/>
      <c r="AS90" s="407"/>
      <c r="AT90" s="408"/>
      <c r="AU90" s="403"/>
      <c r="AV90" s="404"/>
      <c r="AW90" s="404"/>
      <c r="AX90" s="405"/>
      <c r="AY90" s="406" t="s">
        <v>599</v>
      </c>
      <c r="AZ90" s="407"/>
      <c r="BA90" s="407"/>
      <c r="BB90" s="408"/>
      <c r="BC90" s="403"/>
      <c r="BD90" s="404"/>
      <c r="BE90" s="404"/>
      <c r="BF90" s="405"/>
      <c r="BG90" s="164" t="str">
        <f t="shared" si="1"/>
        <v>n.é.</v>
      </c>
      <c r="BH90" s="165"/>
    </row>
    <row r="91" spans="1:60" ht="11.25" hidden="1" customHeight="1" x14ac:dyDescent="0.2">
      <c r="A91" s="227" t="s">
        <v>234</v>
      </c>
      <c r="B91" s="221"/>
      <c r="C91" s="190" t="s">
        <v>362</v>
      </c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2"/>
      <c r="AC91" s="178" t="s">
        <v>363</v>
      </c>
      <c r="AD91" s="179"/>
      <c r="AE91" s="403"/>
      <c r="AF91" s="404"/>
      <c r="AG91" s="404"/>
      <c r="AH91" s="405"/>
      <c r="AI91" s="403"/>
      <c r="AJ91" s="404"/>
      <c r="AK91" s="404"/>
      <c r="AL91" s="405"/>
      <c r="AM91" s="403"/>
      <c r="AN91" s="404"/>
      <c r="AO91" s="404"/>
      <c r="AP91" s="405"/>
      <c r="AQ91" s="406" t="s">
        <v>599</v>
      </c>
      <c r="AR91" s="407"/>
      <c r="AS91" s="407"/>
      <c r="AT91" s="408"/>
      <c r="AU91" s="403"/>
      <c r="AV91" s="404"/>
      <c r="AW91" s="404"/>
      <c r="AX91" s="405"/>
      <c r="AY91" s="406" t="s">
        <v>599</v>
      </c>
      <c r="AZ91" s="407"/>
      <c r="BA91" s="407"/>
      <c r="BB91" s="408"/>
      <c r="BC91" s="403"/>
      <c r="BD91" s="404"/>
      <c r="BE91" s="404"/>
      <c r="BF91" s="405"/>
      <c r="BG91" s="164" t="str">
        <f t="shared" si="1"/>
        <v>n.é.</v>
      </c>
      <c r="BH91" s="165"/>
    </row>
    <row r="92" spans="1:60" ht="19.5" customHeight="1" x14ac:dyDescent="0.2">
      <c r="A92" s="227" t="s">
        <v>235</v>
      </c>
      <c r="B92" s="221"/>
      <c r="C92" s="190" t="s">
        <v>364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2"/>
      <c r="AC92" s="178" t="s">
        <v>365</v>
      </c>
      <c r="AD92" s="179"/>
      <c r="AE92" s="403">
        <f>12474689+4475460+648333+396000</f>
        <v>17994482</v>
      </c>
      <c r="AF92" s="404"/>
      <c r="AG92" s="404"/>
      <c r="AH92" s="405"/>
      <c r="AI92" s="403">
        <v>17803868</v>
      </c>
      <c r="AJ92" s="404"/>
      <c r="AK92" s="404"/>
      <c r="AL92" s="405"/>
      <c r="AM92" s="403"/>
      <c r="AN92" s="404"/>
      <c r="AO92" s="404"/>
      <c r="AP92" s="405"/>
      <c r="AQ92" s="406" t="s">
        <v>599</v>
      </c>
      <c r="AR92" s="407"/>
      <c r="AS92" s="407"/>
      <c r="AT92" s="408"/>
      <c r="AU92" s="403"/>
      <c r="AV92" s="404"/>
      <c r="AW92" s="404"/>
      <c r="AX92" s="405"/>
      <c r="AY92" s="406" t="s">
        <v>599</v>
      </c>
      <c r="AZ92" s="407"/>
      <c r="BA92" s="407"/>
      <c r="BB92" s="408"/>
      <c r="BC92" s="403"/>
      <c r="BD92" s="404"/>
      <c r="BE92" s="404"/>
      <c r="BF92" s="405"/>
      <c r="BG92" s="164">
        <f t="shared" si="1"/>
        <v>0</v>
      </c>
      <c r="BH92" s="165"/>
    </row>
    <row r="93" spans="1:60" ht="20.100000000000001" hidden="1" customHeight="1" x14ac:dyDescent="0.2">
      <c r="A93" s="227" t="s">
        <v>236</v>
      </c>
      <c r="B93" s="221"/>
      <c r="C93" s="190" t="s">
        <v>629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2"/>
      <c r="AC93" s="178" t="s">
        <v>366</v>
      </c>
      <c r="AD93" s="179"/>
      <c r="AE93" s="403"/>
      <c r="AF93" s="404"/>
      <c r="AG93" s="404"/>
      <c r="AH93" s="405"/>
      <c r="AI93" s="403"/>
      <c r="AJ93" s="404"/>
      <c r="AK93" s="404"/>
      <c r="AL93" s="405"/>
      <c r="AM93" s="403"/>
      <c r="AN93" s="404"/>
      <c r="AO93" s="404"/>
      <c r="AP93" s="405"/>
      <c r="AQ93" s="406" t="s">
        <v>599</v>
      </c>
      <c r="AR93" s="407"/>
      <c r="AS93" s="407"/>
      <c r="AT93" s="408"/>
      <c r="AU93" s="403"/>
      <c r="AV93" s="404"/>
      <c r="AW93" s="404"/>
      <c r="AX93" s="405"/>
      <c r="AY93" s="406" t="s">
        <v>599</v>
      </c>
      <c r="AZ93" s="407"/>
      <c r="BA93" s="407"/>
      <c r="BB93" s="408"/>
      <c r="BC93" s="403"/>
      <c r="BD93" s="404"/>
      <c r="BE93" s="404"/>
      <c r="BF93" s="405"/>
      <c r="BG93" s="164" t="str">
        <f t="shared" si="1"/>
        <v>n.é.</v>
      </c>
      <c r="BH93" s="165"/>
    </row>
    <row r="94" spans="1:60" ht="20.100000000000001" hidden="1" customHeight="1" x14ac:dyDescent="0.2">
      <c r="A94" s="227" t="s">
        <v>237</v>
      </c>
      <c r="B94" s="221"/>
      <c r="C94" s="175" t="s">
        <v>367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7"/>
      <c r="AC94" s="178" t="s">
        <v>368</v>
      </c>
      <c r="AD94" s="179"/>
      <c r="AE94" s="403"/>
      <c r="AF94" s="404"/>
      <c r="AG94" s="404"/>
      <c r="AH94" s="405"/>
      <c r="AI94" s="403"/>
      <c r="AJ94" s="404"/>
      <c r="AK94" s="404"/>
      <c r="AL94" s="405"/>
      <c r="AM94" s="403"/>
      <c r="AN94" s="404"/>
      <c r="AO94" s="404"/>
      <c r="AP94" s="405"/>
      <c r="AQ94" s="406" t="s">
        <v>599</v>
      </c>
      <c r="AR94" s="407"/>
      <c r="AS94" s="407"/>
      <c r="AT94" s="408"/>
      <c r="AU94" s="403"/>
      <c r="AV94" s="404"/>
      <c r="AW94" s="404"/>
      <c r="AX94" s="405"/>
      <c r="AY94" s="406" t="s">
        <v>599</v>
      </c>
      <c r="AZ94" s="407"/>
      <c r="BA94" s="407"/>
      <c r="BB94" s="408"/>
      <c r="BC94" s="403"/>
      <c r="BD94" s="404"/>
      <c r="BE94" s="404"/>
      <c r="BF94" s="405"/>
      <c r="BG94" s="164" t="str">
        <f t="shared" si="1"/>
        <v>n.é.</v>
      </c>
      <c r="BH94" s="165"/>
    </row>
    <row r="95" spans="1:60" ht="20.100000000000001" hidden="1" customHeight="1" x14ac:dyDescent="0.2">
      <c r="A95" s="227" t="s">
        <v>238</v>
      </c>
      <c r="B95" s="221"/>
      <c r="C95" s="175" t="s">
        <v>634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7"/>
      <c r="AC95" s="178" t="s">
        <v>632</v>
      </c>
      <c r="AD95" s="179"/>
      <c r="AE95" s="403"/>
      <c r="AF95" s="404"/>
      <c r="AG95" s="404"/>
      <c r="AH95" s="405"/>
      <c r="AI95" s="403"/>
      <c r="AJ95" s="404"/>
      <c r="AK95" s="404"/>
      <c r="AL95" s="405"/>
      <c r="AM95" s="403"/>
      <c r="AN95" s="404"/>
      <c r="AO95" s="404"/>
      <c r="AP95" s="405"/>
      <c r="AQ95" s="406" t="s">
        <v>599</v>
      </c>
      <c r="AR95" s="407"/>
      <c r="AS95" s="407"/>
      <c r="AT95" s="408"/>
      <c r="AU95" s="403"/>
      <c r="AV95" s="404"/>
      <c r="AW95" s="404"/>
      <c r="AX95" s="405"/>
      <c r="AY95" s="406" t="s">
        <v>599</v>
      </c>
      <c r="AZ95" s="407"/>
      <c r="BA95" s="407"/>
      <c r="BB95" s="408"/>
      <c r="BC95" s="403"/>
      <c r="BD95" s="404"/>
      <c r="BE95" s="404"/>
      <c r="BF95" s="405"/>
      <c r="BG95" s="164" t="str">
        <f t="shared" si="1"/>
        <v>n.é.</v>
      </c>
      <c r="BH95" s="165"/>
    </row>
    <row r="96" spans="1:60" ht="0.75" hidden="1" customHeight="1" x14ac:dyDescent="0.2">
      <c r="A96" s="227" t="s">
        <v>239</v>
      </c>
      <c r="B96" s="221"/>
      <c r="C96" s="175" t="s">
        <v>635</v>
      </c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7"/>
      <c r="AC96" s="178" t="s">
        <v>633</v>
      </c>
      <c r="AD96" s="179"/>
      <c r="AE96" s="403"/>
      <c r="AF96" s="404"/>
      <c r="AG96" s="404"/>
      <c r="AH96" s="405"/>
      <c r="AI96" s="403"/>
      <c r="AJ96" s="404"/>
      <c r="AK96" s="404"/>
      <c r="AL96" s="405"/>
      <c r="AM96" s="403"/>
      <c r="AN96" s="404"/>
      <c r="AO96" s="404"/>
      <c r="AP96" s="405"/>
      <c r="AQ96" s="406" t="s">
        <v>599</v>
      </c>
      <c r="AR96" s="407"/>
      <c r="AS96" s="407"/>
      <c r="AT96" s="408"/>
      <c r="AU96" s="403"/>
      <c r="AV96" s="404"/>
      <c r="AW96" s="404"/>
      <c r="AX96" s="405"/>
      <c r="AY96" s="406" t="s">
        <v>599</v>
      </c>
      <c r="AZ96" s="407"/>
      <c r="BA96" s="407"/>
      <c r="BB96" s="408"/>
      <c r="BC96" s="403"/>
      <c r="BD96" s="404"/>
      <c r="BE96" s="404"/>
      <c r="BF96" s="405"/>
      <c r="BG96" s="164" t="str">
        <f t="shared" si="1"/>
        <v>n.é.</v>
      </c>
      <c r="BH96" s="165"/>
    </row>
    <row r="97" spans="1:60" s="2" customFormat="1" ht="20.100000000000001" customHeight="1" x14ac:dyDescent="0.2">
      <c r="A97" s="226" t="s">
        <v>240</v>
      </c>
      <c r="B97" s="222"/>
      <c r="C97" s="196" t="s">
        <v>637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8"/>
      <c r="AC97" s="188" t="s">
        <v>631</v>
      </c>
      <c r="AD97" s="189"/>
      <c r="AE97" s="456">
        <f>SUM(AE95:AH96)</f>
        <v>0</v>
      </c>
      <c r="AF97" s="457"/>
      <c r="AG97" s="457"/>
      <c r="AH97" s="458"/>
      <c r="AI97" s="456">
        <f>SUM(AI95:AL96)</f>
        <v>0</v>
      </c>
      <c r="AJ97" s="457"/>
      <c r="AK97" s="457"/>
      <c r="AL97" s="458"/>
      <c r="AM97" s="456">
        <f>SUM(AM95:AP96)</f>
        <v>0</v>
      </c>
      <c r="AN97" s="457"/>
      <c r="AO97" s="457"/>
      <c r="AP97" s="458"/>
      <c r="AQ97" s="453" t="s">
        <v>599</v>
      </c>
      <c r="AR97" s="454"/>
      <c r="AS97" s="454"/>
      <c r="AT97" s="455"/>
      <c r="AU97" s="456">
        <f>SUM(AU95:AX96)</f>
        <v>0</v>
      </c>
      <c r="AV97" s="457"/>
      <c r="AW97" s="457"/>
      <c r="AX97" s="458"/>
      <c r="AY97" s="453" t="s">
        <v>599</v>
      </c>
      <c r="AZ97" s="454"/>
      <c r="BA97" s="454"/>
      <c r="BB97" s="455"/>
      <c r="BC97" s="456">
        <f>SUM(BC95:BF96)</f>
        <v>0</v>
      </c>
      <c r="BD97" s="457"/>
      <c r="BE97" s="457"/>
      <c r="BF97" s="458"/>
      <c r="BG97" s="181" t="str">
        <f t="shared" si="1"/>
        <v>n.é.</v>
      </c>
      <c r="BH97" s="182"/>
    </row>
    <row r="98" spans="1:60" s="2" customFormat="1" ht="20.100000000000001" customHeight="1" x14ac:dyDescent="0.2">
      <c r="A98" s="226" t="s">
        <v>494</v>
      </c>
      <c r="B98" s="222"/>
      <c r="C98" s="196" t="s">
        <v>636</v>
      </c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8"/>
      <c r="AC98" s="188" t="s">
        <v>369</v>
      </c>
      <c r="AD98" s="189"/>
      <c r="AE98" s="193">
        <f>AE81+AE86+SUM(AE89:AH94)</f>
        <v>17994482</v>
      </c>
      <c r="AF98" s="194"/>
      <c r="AG98" s="194"/>
      <c r="AH98" s="195"/>
      <c r="AI98" s="193">
        <f>AI81+AI86+SUM(AI89:AL94)</f>
        <v>18255581</v>
      </c>
      <c r="AJ98" s="194"/>
      <c r="AK98" s="194"/>
      <c r="AL98" s="195"/>
      <c r="AM98" s="193">
        <f>AM81+AM86+SUM(AM89:AP94)</f>
        <v>0</v>
      </c>
      <c r="AN98" s="194"/>
      <c r="AO98" s="194"/>
      <c r="AP98" s="195"/>
      <c r="AQ98" s="396" t="s">
        <v>599</v>
      </c>
      <c r="AR98" s="397"/>
      <c r="AS98" s="397"/>
      <c r="AT98" s="398"/>
      <c r="AU98" s="193">
        <f>AU81+AU86+SUM(AU89:AX94)</f>
        <v>0</v>
      </c>
      <c r="AV98" s="194"/>
      <c r="AW98" s="194"/>
      <c r="AX98" s="195"/>
      <c r="AY98" s="396" t="s">
        <v>599</v>
      </c>
      <c r="AZ98" s="397"/>
      <c r="BA98" s="397"/>
      <c r="BB98" s="398"/>
      <c r="BC98" s="193">
        <f>BC81+BC86+SUM(BC89:BF94)</f>
        <v>0</v>
      </c>
      <c r="BD98" s="194"/>
      <c r="BE98" s="194"/>
      <c r="BF98" s="195"/>
      <c r="BG98" s="181">
        <f t="shared" si="1"/>
        <v>0</v>
      </c>
      <c r="BH98" s="182"/>
    </row>
    <row r="99" spans="1:60" ht="20.100000000000001" hidden="1" customHeight="1" x14ac:dyDescent="0.2">
      <c r="A99" s="227" t="s">
        <v>495</v>
      </c>
      <c r="B99" s="221"/>
      <c r="C99" s="175" t="s">
        <v>370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7"/>
      <c r="AC99" s="178" t="s">
        <v>371</v>
      </c>
      <c r="AD99" s="179"/>
      <c r="AE99" s="403"/>
      <c r="AF99" s="404"/>
      <c r="AG99" s="404"/>
      <c r="AH99" s="405"/>
      <c r="AI99" s="403"/>
      <c r="AJ99" s="404"/>
      <c r="AK99" s="404"/>
      <c r="AL99" s="405"/>
      <c r="AM99" s="403"/>
      <c r="AN99" s="404"/>
      <c r="AO99" s="404"/>
      <c r="AP99" s="405"/>
      <c r="AQ99" s="406" t="s">
        <v>599</v>
      </c>
      <c r="AR99" s="407"/>
      <c r="AS99" s="407"/>
      <c r="AT99" s="408"/>
      <c r="AU99" s="403"/>
      <c r="AV99" s="404"/>
      <c r="AW99" s="404"/>
      <c r="AX99" s="405"/>
      <c r="AY99" s="406" t="s">
        <v>599</v>
      </c>
      <c r="AZ99" s="407"/>
      <c r="BA99" s="407"/>
      <c r="BB99" s="408"/>
      <c r="BC99" s="403"/>
      <c r="BD99" s="404"/>
      <c r="BE99" s="404"/>
      <c r="BF99" s="405"/>
      <c r="BG99" s="164" t="str">
        <f t="shared" si="1"/>
        <v>n.é.</v>
      </c>
      <c r="BH99" s="165"/>
    </row>
    <row r="100" spans="1:60" ht="20.100000000000001" hidden="1" customHeight="1" x14ac:dyDescent="0.2">
      <c r="A100" s="227" t="s">
        <v>496</v>
      </c>
      <c r="B100" s="221"/>
      <c r="C100" s="175" t="s">
        <v>372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7"/>
      <c r="AC100" s="178" t="s">
        <v>373</v>
      </c>
      <c r="AD100" s="179"/>
      <c r="AE100" s="403"/>
      <c r="AF100" s="404"/>
      <c r="AG100" s="404"/>
      <c r="AH100" s="405"/>
      <c r="AI100" s="403"/>
      <c r="AJ100" s="404"/>
      <c r="AK100" s="404"/>
      <c r="AL100" s="405"/>
      <c r="AM100" s="403"/>
      <c r="AN100" s="404"/>
      <c r="AO100" s="404"/>
      <c r="AP100" s="405"/>
      <c r="AQ100" s="406" t="s">
        <v>599</v>
      </c>
      <c r="AR100" s="407"/>
      <c r="AS100" s="407"/>
      <c r="AT100" s="408"/>
      <c r="AU100" s="403"/>
      <c r="AV100" s="404"/>
      <c r="AW100" s="404"/>
      <c r="AX100" s="405"/>
      <c r="AY100" s="406" t="s">
        <v>599</v>
      </c>
      <c r="AZ100" s="407"/>
      <c r="BA100" s="407"/>
      <c r="BB100" s="408"/>
      <c r="BC100" s="403"/>
      <c r="BD100" s="404"/>
      <c r="BE100" s="404"/>
      <c r="BF100" s="405"/>
      <c r="BG100" s="164" t="str">
        <f t="shared" si="1"/>
        <v>n.é.</v>
      </c>
      <c r="BH100" s="165"/>
    </row>
    <row r="101" spans="1:60" ht="20.100000000000001" hidden="1" customHeight="1" x14ac:dyDescent="0.2">
      <c r="A101" s="227" t="s">
        <v>497</v>
      </c>
      <c r="B101" s="221"/>
      <c r="C101" s="190" t="s">
        <v>374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2"/>
      <c r="AC101" s="178" t="s">
        <v>375</v>
      </c>
      <c r="AD101" s="179"/>
      <c r="AE101" s="403"/>
      <c r="AF101" s="404"/>
      <c r="AG101" s="404"/>
      <c r="AH101" s="405"/>
      <c r="AI101" s="403"/>
      <c r="AJ101" s="404"/>
      <c r="AK101" s="404"/>
      <c r="AL101" s="405"/>
      <c r="AM101" s="403"/>
      <c r="AN101" s="404"/>
      <c r="AO101" s="404"/>
      <c r="AP101" s="405"/>
      <c r="AQ101" s="406" t="s">
        <v>599</v>
      </c>
      <c r="AR101" s="407"/>
      <c r="AS101" s="407"/>
      <c r="AT101" s="408"/>
      <c r="AU101" s="403"/>
      <c r="AV101" s="404"/>
      <c r="AW101" s="404"/>
      <c r="AX101" s="405"/>
      <c r="AY101" s="406" t="s">
        <v>599</v>
      </c>
      <c r="AZ101" s="407"/>
      <c r="BA101" s="407"/>
      <c r="BB101" s="408"/>
      <c r="BC101" s="403"/>
      <c r="BD101" s="404"/>
      <c r="BE101" s="404"/>
      <c r="BF101" s="405"/>
      <c r="BG101" s="164" t="str">
        <f t="shared" si="1"/>
        <v>n.é.</v>
      </c>
      <c r="BH101" s="165"/>
    </row>
    <row r="102" spans="1:60" ht="20.100000000000001" hidden="1" customHeight="1" x14ac:dyDescent="0.2">
      <c r="A102" s="227" t="s">
        <v>498</v>
      </c>
      <c r="B102" s="221"/>
      <c r="C102" s="190" t="s">
        <v>640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2"/>
      <c r="AC102" s="178" t="s">
        <v>376</v>
      </c>
      <c r="AD102" s="179"/>
      <c r="AE102" s="403"/>
      <c r="AF102" s="404"/>
      <c r="AG102" s="404"/>
      <c r="AH102" s="405"/>
      <c r="AI102" s="403"/>
      <c r="AJ102" s="404"/>
      <c r="AK102" s="404"/>
      <c r="AL102" s="405"/>
      <c r="AM102" s="403"/>
      <c r="AN102" s="404"/>
      <c r="AO102" s="404"/>
      <c r="AP102" s="405"/>
      <c r="AQ102" s="406" t="s">
        <v>599</v>
      </c>
      <c r="AR102" s="407"/>
      <c r="AS102" s="407"/>
      <c r="AT102" s="408"/>
      <c r="AU102" s="403"/>
      <c r="AV102" s="404"/>
      <c r="AW102" s="404"/>
      <c r="AX102" s="405"/>
      <c r="AY102" s="406" t="s">
        <v>599</v>
      </c>
      <c r="AZ102" s="407"/>
      <c r="BA102" s="407"/>
      <c r="BB102" s="408"/>
      <c r="BC102" s="403"/>
      <c r="BD102" s="404"/>
      <c r="BE102" s="404"/>
      <c r="BF102" s="405"/>
      <c r="BG102" s="164" t="str">
        <f t="shared" si="1"/>
        <v>n.é.</v>
      </c>
      <c r="BH102" s="165"/>
    </row>
    <row r="103" spans="1:60" ht="20.100000000000001" hidden="1" customHeight="1" x14ac:dyDescent="0.2">
      <c r="A103" s="227" t="s">
        <v>499</v>
      </c>
      <c r="B103" s="221"/>
      <c r="C103" s="190" t="s">
        <v>639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2"/>
      <c r="AC103" s="178" t="s">
        <v>641</v>
      </c>
      <c r="AD103" s="179"/>
      <c r="AE103" s="403"/>
      <c r="AF103" s="404"/>
      <c r="AG103" s="404"/>
      <c r="AH103" s="405"/>
      <c r="AI103" s="403"/>
      <c r="AJ103" s="404"/>
      <c r="AK103" s="404"/>
      <c r="AL103" s="405"/>
      <c r="AM103" s="403"/>
      <c r="AN103" s="404"/>
      <c r="AO103" s="404"/>
      <c r="AP103" s="405"/>
      <c r="AQ103" s="406" t="s">
        <v>599</v>
      </c>
      <c r="AR103" s="407"/>
      <c r="AS103" s="407"/>
      <c r="AT103" s="408"/>
      <c r="AU103" s="403"/>
      <c r="AV103" s="404"/>
      <c r="AW103" s="404"/>
      <c r="AX103" s="405"/>
      <c r="AY103" s="406" t="s">
        <v>599</v>
      </c>
      <c r="AZ103" s="407"/>
      <c r="BA103" s="407"/>
      <c r="BB103" s="408"/>
      <c r="BC103" s="403"/>
      <c r="BD103" s="404"/>
      <c r="BE103" s="404"/>
      <c r="BF103" s="405"/>
      <c r="BG103" s="164" t="str">
        <f t="shared" si="1"/>
        <v>n.é.</v>
      </c>
      <c r="BH103" s="165"/>
    </row>
    <row r="104" spans="1:60" s="2" customFormat="1" ht="20.100000000000001" customHeight="1" x14ac:dyDescent="0.2">
      <c r="A104" s="226" t="s">
        <v>500</v>
      </c>
      <c r="B104" s="222"/>
      <c r="C104" s="185" t="s">
        <v>638</v>
      </c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7"/>
      <c r="AC104" s="188" t="s">
        <v>377</v>
      </c>
      <c r="AD104" s="189"/>
      <c r="AE104" s="193">
        <f>SUM(AE99:AH103)</f>
        <v>0</v>
      </c>
      <c r="AF104" s="194"/>
      <c r="AG104" s="194"/>
      <c r="AH104" s="195"/>
      <c r="AI104" s="193">
        <f>SUM(AI99:AL102)</f>
        <v>0</v>
      </c>
      <c r="AJ104" s="194"/>
      <c r="AK104" s="194"/>
      <c r="AL104" s="195"/>
      <c r="AM104" s="193">
        <f>SUM(AM99:AP102)</f>
        <v>0</v>
      </c>
      <c r="AN104" s="194"/>
      <c r="AO104" s="194"/>
      <c r="AP104" s="195"/>
      <c r="AQ104" s="396" t="s">
        <v>599</v>
      </c>
      <c r="AR104" s="397"/>
      <c r="AS104" s="397"/>
      <c r="AT104" s="398"/>
      <c r="AU104" s="193">
        <f>SUM(AU99:AX102)</f>
        <v>0</v>
      </c>
      <c r="AV104" s="194"/>
      <c r="AW104" s="194"/>
      <c r="AX104" s="195"/>
      <c r="AY104" s="396" t="s">
        <v>599</v>
      </c>
      <c r="AZ104" s="397"/>
      <c r="BA104" s="397"/>
      <c r="BB104" s="398"/>
      <c r="BC104" s="193">
        <f>SUM(BC99:BF102)</f>
        <v>0</v>
      </c>
      <c r="BD104" s="194"/>
      <c r="BE104" s="194"/>
      <c r="BF104" s="195"/>
      <c r="BG104" s="181" t="str">
        <f t="shared" si="1"/>
        <v>n.é.</v>
      </c>
      <c r="BH104" s="182"/>
    </row>
    <row r="105" spans="1:60" s="2" customFormat="1" ht="20.100000000000001" hidden="1" customHeight="1" x14ac:dyDescent="0.2">
      <c r="A105" s="227" t="s">
        <v>501</v>
      </c>
      <c r="B105" s="221"/>
      <c r="C105" s="175" t="s">
        <v>378</v>
      </c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7"/>
      <c r="AC105" s="178" t="s">
        <v>379</v>
      </c>
      <c r="AD105" s="179"/>
      <c r="AE105" s="403"/>
      <c r="AF105" s="404"/>
      <c r="AG105" s="404"/>
      <c r="AH105" s="405"/>
      <c r="AI105" s="403"/>
      <c r="AJ105" s="404"/>
      <c r="AK105" s="404"/>
      <c r="AL105" s="405"/>
      <c r="AM105" s="403"/>
      <c r="AN105" s="404"/>
      <c r="AO105" s="404"/>
      <c r="AP105" s="405"/>
      <c r="AQ105" s="406" t="s">
        <v>599</v>
      </c>
      <c r="AR105" s="407"/>
      <c r="AS105" s="407"/>
      <c r="AT105" s="408"/>
      <c r="AU105" s="403"/>
      <c r="AV105" s="404"/>
      <c r="AW105" s="404"/>
      <c r="AX105" s="405"/>
      <c r="AY105" s="406" t="s">
        <v>599</v>
      </c>
      <c r="AZ105" s="407"/>
      <c r="BA105" s="407"/>
      <c r="BB105" s="408"/>
      <c r="BC105" s="403"/>
      <c r="BD105" s="404"/>
      <c r="BE105" s="404"/>
      <c r="BF105" s="405"/>
      <c r="BG105" s="164" t="str">
        <f t="shared" si="1"/>
        <v>n.é.</v>
      </c>
      <c r="BH105" s="165"/>
    </row>
    <row r="106" spans="1:60" ht="20.100000000000001" hidden="1" customHeight="1" x14ac:dyDescent="0.2">
      <c r="A106" s="227" t="s">
        <v>502</v>
      </c>
      <c r="B106" s="221"/>
      <c r="C106" s="175" t="s">
        <v>645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7"/>
      <c r="AC106" s="178" t="s">
        <v>643</v>
      </c>
      <c r="AD106" s="179"/>
      <c r="AE106" s="403"/>
      <c r="AF106" s="404"/>
      <c r="AG106" s="404"/>
      <c r="AH106" s="405"/>
      <c r="AI106" s="403"/>
      <c r="AJ106" s="404"/>
      <c r="AK106" s="404"/>
      <c r="AL106" s="405"/>
      <c r="AM106" s="403"/>
      <c r="AN106" s="404"/>
      <c r="AO106" s="404"/>
      <c r="AP106" s="405"/>
      <c r="AQ106" s="406" t="s">
        <v>599</v>
      </c>
      <c r="AR106" s="407"/>
      <c r="AS106" s="407"/>
      <c r="AT106" s="408"/>
      <c r="AU106" s="403"/>
      <c r="AV106" s="404"/>
      <c r="AW106" s="404"/>
      <c r="AX106" s="405"/>
      <c r="AY106" s="406" t="s">
        <v>599</v>
      </c>
      <c r="AZ106" s="407"/>
      <c r="BA106" s="407"/>
      <c r="BB106" s="408"/>
      <c r="BC106" s="403"/>
      <c r="BD106" s="404"/>
      <c r="BE106" s="404"/>
      <c r="BF106" s="405"/>
      <c r="BG106" s="164" t="str">
        <f t="shared" si="1"/>
        <v>n.é.</v>
      </c>
      <c r="BH106" s="165"/>
    </row>
    <row r="107" spans="1:60" s="2" customFormat="1" ht="20.100000000000001" customHeight="1" x14ac:dyDescent="0.2">
      <c r="A107" s="242" t="s">
        <v>503</v>
      </c>
      <c r="B107" s="243"/>
      <c r="C107" s="168" t="s">
        <v>644</v>
      </c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70"/>
      <c r="AC107" s="171" t="s">
        <v>380</v>
      </c>
      <c r="AD107" s="172"/>
      <c r="AE107" s="199">
        <f>AE98+AE104+AE106</f>
        <v>17994482</v>
      </c>
      <c r="AF107" s="200"/>
      <c r="AG107" s="200"/>
      <c r="AH107" s="201"/>
      <c r="AI107" s="433">
        <f>AI98+AI104+AI106</f>
        <v>18255581</v>
      </c>
      <c r="AJ107" s="434"/>
      <c r="AK107" s="434"/>
      <c r="AL107" s="435"/>
      <c r="AM107" s="199">
        <f>AM98+AM104+AM106</f>
        <v>0</v>
      </c>
      <c r="AN107" s="200"/>
      <c r="AO107" s="200"/>
      <c r="AP107" s="201"/>
      <c r="AQ107" s="450" t="s">
        <v>599</v>
      </c>
      <c r="AR107" s="451"/>
      <c r="AS107" s="451"/>
      <c r="AT107" s="452"/>
      <c r="AU107" s="199">
        <f>AU98+AU104+AU106</f>
        <v>0</v>
      </c>
      <c r="AV107" s="200"/>
      <c r="AW107" s="200"/>
      <c r="AX107" s="201"/>
      <c r="AY107" s="450" t="s">
        <v>599</v>
      </c>
      <c r="AZ107" s="451"/>
      <c r="BA107" s="451"/>
      <c r="BB107" s="452"/>
      <c r="BC107" s="199">
        <f>BC98+BC104+BC106</f>
        <v>0</v>
      </c>
      <c r="BD107" s="200"/>
      <c r="BE107" s="200"/>
      <c r="BF107" s="201"/>
      <c r="BG107" s="159">
        <f t="shared" si="1"/>
        <v>0</v>
      </c>
      <c r="BH107" s="160"/>
    </row>
    <row r="108" spans="1:60" s="2" customFormat="1" ht="20.100000000000001" customHeight="1" x14ac:dyDescent="0.2">
      <c r="A108" s="151" t="s">
        <v>504</v>
      </c>
      <c r="B108" s="152"/>
      <c r="C108" s="52" t="s">
        <v>642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4"/>
      <c r="AC108" s="4"/>
      <c r="AD108" s="5"/>
      <c r="AE108" s="231">
        <f>AE77+AE107</f>
        <v>37770064</v>
      </c>
      <c r="AF108" s="232"/>
      <c r="AG108" s="232"/>
      <c r="AH108" s="233"/>
      <c r="AI108" s="445">
        <f>AI77+AI107</f>
        <v>38095383</v>
      </c>
      <c r="AJ108" s="446"/>
      <c r="AK108" s="446"/>
      <c r="AL108" s="447"/>
      <c r="AM108" s="231">
        <f>AM77+AM107</f>
        <v>0</v>
      </c>
      <c r="AN108" s="232"/>
      <c r="AO108" s="232"/>
      <c r="AP108" s="233"/>
      <c r="AQ108" s="442" t="s">
        <v>599</v>
      </c>
      <c r="AR108" s="443"/>
      <c r="AS108" s="443"/>
      <c r="AT108" s="444"/>
      <c r="AU108" s="231">
        <f>AU77+AU107</f>
        <v>0</v>
      </c>
      <c r="AV108" s="232"/>
      <c r="AW108" s="232"/>
      <c r="AX108" s="233"/>
      <c r="AY108" s="442" t="s">
        <v>599</v>
      </c>
      <c r="AZ108" s="443"/>
      <c r="BA108" s="443"/>
      <c r="BB108" s="444"/>
      <c r="BC108" s="231">
        <f>BC77+BC107</f>
        <v>0</v>
      </c>
      <c r="BD108" s="232"/>
      <c r="BE108" s="232"/>
      <c r="BF108" s="233"/>
      <c r="BG108" s="448">
        <f t="shared" si="1"/>
        <v>0</v>
      </c>
      <c r="BH108" s="449"/>
    </row>
    <row r="109" spans="1:60" ht="20.100000000000001" customHeight="1" x14ac:dyDescent="0.2">
      <c r="A109" s="227" t="s">
        <v>505</v>
      </c>
      <c r="B109" s="221"/>
      <c r="C109" s="214" t="s">
        <v>20</v>
      </c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6"/>
      <c r="AC109" s="237" t="s">
        <v>51</v>
      </c>
      <c r="AD109" s="238"/>
      <c r="AE109" s="403">
        <v>10642800</v>
      </c>
      <c r="AF109" s="400"/>
      <c r="AG109" s="400"/>
      <c r="AH109" s="401"/>
      <c r="AI109" s="417">
        <f>10627846-800000</f>
        <v>9827846</v>
      </c>
      <c r="AJ109" s="436"/>
      <c r="AK109" s="436"/>
      <c r="AL109" s="437"/>
      <c r="AM109" s="399"/>
      <c r="AN109" s="400"/>
      <c r="AO109" s="400"/>
      <c r="AP109" s="401"/>
      <c r="AQ109" s="399"/>
      <c r="AR109" s="400"/>
      <c r="AS109" s="400"/>
      <c r="AT109" s="401"/>
      <c r="AU109" s="399"/>
      <c r="AV109" s="400"/>
      <c r="AW109" s="400"/>
      <c r="AX109" s="401"/>
      <c r="AY109" s="399"/>
      <c r="AZ109" s="400"/>
      <c r="BA109" s="400"/>
      <c r="BB109" s="401"/>
      <c r="BC109" s="399"/>
      <c r="BD109" s="400"/>
      <c r="BE109" s="400"/>
      <c r="BF109" s="401"/>
      <c r="BG109" s="409">
        <f t="shared" si="1"/>
        <v>0</v>
      </c>
      <c r="BH109" s="410"/>
    </row>
    <row r="110" spans="1:60" ht="20.100000000000001" hidden="1" customHeight="1" x14ac:dyDescent="0.2">
      <c r="A110" s="227" t="s">
        <v>506</v>
      </c>
      <c r="B110" s="221"/>
      <c r="C110" s="214" t="s">
        <v>47</v>
      </c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6"/>
      <c r="AC110" s="206" t="s">
        <v>50</v>
      </c>
      <c r="AD110" s="207"/>
      <c r="AE110" s="399"/>
      <c r="AF110" s="400"/>
      <c r="AG110" s="400"/>
      <c r="AH110" s="401"/>
      <c r="AI110" s="399"/>
      <c r="AJ110" s="400"/>
      <c r="AK110" s="400"/>
      <c r="AL110" s="401"/>
      <c r="AM110" s="399"/>
      <c r="AN110" s="400"/>
      <c r="AO110" s="400"/>
      <c r="AP110" s="401"/>
      <c r="AQ110" s="399"/>
      <c r="AR110" s="400"/>
      <c r="AS110" s="400"/>
      <c r="AT110" s="401"/>
      <c r="AU110" s="399"/>
      <c r="AV110" s="400"/>
      <c r="AW110" s="400"/>
      <c r="AX110" s="401"/>
      <c r="AY110" s="399"/>
      <c r="AZ110" s="400"/>
      <c r="BA110" s="400"/>
      <c r="BB110" s="401"/>
      <c r="BC110" s="399"/>
      <c r="BD110" s="400"/>
      <c r="BE110" s="400"/>
      <c r="BF110" s="401"/>
      <c r="BG110" s="409" t="str">
        <f t="shared" si="1"/>
        <v>n.é.</v>
      </c>
      <c r="BH110" s="410"/>
    </row>
    <row r="111" spans="1:60" ht="20.100000000000001" hidden="1" customHeight="1" x14ac:dyDescent="0.2">
      <c r="A111" s="227" t="s">
        <v>507</v>
      </c>
      <c r="B111" s="221"/>
      <c r="C111" s="214" t="s">
        <v>46</v>
      </c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6"/>
      <c r="AC111" s="206" t="s">
        <v>49</v>
      </c>
      <c r="AD111" s="207"/>
      <c r="AE111" s="399">
        <v>0</v>
      </c>
      <c r="AF111" s="400"/>
      <c r="AG111" s="400"/>
      <c r="AH111" s="401"/>
      <c r="AI111" s="399"/>
      <c r="AJ111" s="400"/>
      <c r="AK111" s="400"/>
      <c r="AL111" s="401"/>
      <c r="AM111" s="399"/>
      <c r="AN111" s="400"/>
      <c r="AO111" s="400"/>
      <c r="AP111" s="401"/>
      <c r="AQ111" s="399"/>
      <c r="AR111" s="400"/>
      <c r="AS111" s="400"/>
      <c r="AT111" s="401"/>
      <c r="AU111" s="399"/>
      <c r="AV111" s="400"/>
      <c r="AW111" s="400"/>
      <c r="AX111" s="401"/>
      <c r="AY111" s="399"/>
      <c r="AZ111" s="400"/>
      <c r="BA111" s="400"/>
      <c r="BB111" s="401"/>
      <c r="BC111" s="399"/>
      <c r="BD111" s="400"/>
      <c r="BE111" s="400"/>
      <c r="BF111" s="401"/>
      <c r="BG111" s="409" t="str">
        <f t="shared" si="1"/>
        <v>n.é.</v>
      </c>
      <c r="BH111" s="410"/>
    </row>
    <row r="112" spans="1:60" ht="20.100000000000001" hidden="1" customHeight="1" x14ac:dyDescent="0.2">
      <c r="A112" s="227" t="s">
        <v>508</v>
      </c>
      <c r="B112" s="221"/>
      <c r="C112" s="217" t="s">
        <v>19</v>
      </c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9"/>
      <c r="AC112" s="206" t="s">
        <v>48</v>
      </c>
      <c r="AD112" s="207"/>
      <c r="AE112" s="399"/>
      <c r="AF112" s="400"/>
      <c r="AG112" s="400"/>
      <c r="AH112" s="401"/>
      <c r="AI112" s="399"/>
      <c r="AJ112" s="400"/>
      <c r="AK112" s="400"/>
      <c r="AL112" s="401"/>
      <c r="AM112" s="399"/>
      <c r="AN112" s="400"/>
      <c r="AO112" s="400"/>
      <c r="AP112" s="401"/>
      <c r="AQ112" s="399"/>
      <c r="AR112" s="400"/>
      <c r="AS112" s="400"/>
      <c r="AT112" s="401"/>
      <c r="AU112" s="399"/>
      <c r="AV112" s="400"/>
      <c r="AW112" s="400"/>
      <c r="AX112" s="401"/>
      <c r="AY112" s="399"/>
      <c r="AZ112" s="400"/>
      <c r="BA112" s="400"/>
      <c r="BB112" s="401"/>
      <c r="BC112" s="399"/>
      <c r="BD112" s="400"/>
      <c r="BE112" s="400"/>
      <c r="BF112" s="401"/>
      <c r="BG112" s="409" t="str">
        <f t="shared" si="1"/>
        <v>n.é.</v>
      </c>
      <c r="BH112" s="410"/>
    </row>
    <row r="113" spans="1:60" ht="20.100000000000001" hidden="1" customHeight="1" x14ac:dyDescent="0.2">
      <c r="A113" s="227" t="s">
        <v>509</v>
      </c>
      <c r="B113" s="221"/>
      <c r="C113" s="217" t="s">
        <v>16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9"/>
      <c r="AC113" s="206" t="s">
        <v>45</v>
      </c>
      <c r="AD113" s="207"/>
      <c r="AE113" s="399"/>
      <c r="AF113" s="400"/>
      <c r="AG113" s="400"/>
      <c r="AH113" s="401"/>
      <c r="AI113" s="399"/>
      <c r="AJ113" s="400"/>
      <c r="AK113" s="400"/>
      <c r="AL113" s="401"/>
      <c r="AM113" s="399"/>
      <c r="AN113" s="400"/>
      <c r="AO113" s="400"/>
      <c r="AP113" s="401"/>
      <c r="AQ113" s="399"/>
      <c r="AR113" s="400"/>
      <c r="AS113" s="400"/>
      <c r="AT113" s="401"/>
      <c r="AU113" s="399"/>
      <c r="AV113" s="400"/>
      <c r="AW113" s="400"/>
      <c r="AX113" s="401"/>
      <c r="AY113" s="399"/>
      <c r="AZ113" s="400"/>
      <c r="BA113" s="400"/>
      <c r="BB113" s="401"/>
      <c r="BC113" s="399"/>
      <c r="BD113" s="400"/>
      <c r="BE113" s="400"/>
      <c r="BF113" s="401"/>
      <c r="BG113" s="409" t="str">
        <f t="shared" si="1"/>
        <v>n.é.</v>
      </c>
      <c r="BH113" s="410"/>
    </row>
    <row r="114" spans="1:60" ht="20.100000000000001" hidden="1" customHeight="1" x14ac:dyDescent="0.2">
      <c r="A114" s="227" t="s">
        <v>510</v>
      </c>
      <c r="B114" s="221"/>
      <c r="C114" s="217" t="s">
        <v>17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9"/>
      <c r="AC114" s="206" t="s">
        <v>44</v>
      </c>
      <c r="AD114" s="207"/>
      <c r="AE114" s="399"/>
      <c r="AF114" s="400"/>
      <c r="AG114" s="400"/>
      <c r="AH114" s="401"/>
      <c r="AI114" s="399"/>
      <c r="AJ114" s="400"/>
      <c r="AK114" s="400"/>
      <c r="AL114" s="401"/>
      <c r="AM114" s="399"/>
      <c r="AN114" s="400"/>
      <c r="AO114" s="400"/>
      <c r="AP114" s="401"/>
      <c r="AQ114" s="399"/>
      <c r="AR114" s="400"/>
      <c r="AS114" s="400"/>
      <c r="AT114" s="401"/>
      <c r="AU114" s="399"/>
      <c r="AV114" s="400"/>
      <c r="AW114" s="400"/>
      <c r="AX114" s="401"/>
      <c r="AY114" s="399"/>
      <c r="AZ114" s="400"/>
      <c r="BA114" s="400"/>
      <c r="BB114" s="401"/>
      <c r="BC114" s="399"/>
      <c r="BD114" s="400"/>
      <c r="BE114" s="400"/>
      <c r="BF114" s="401"/>
      <c r="BG114" s="409" t="str">
        <f t="shared" si="1"/>
        <v>n.é.</v>
      </c>
      <c r="BH114" s="410"/>
    </row>
    <row r="115" spans="1:60" ht="20.100000000000001" hidden="1" customHeight="1" x14ac:dyDescent="0.2">
      <c r="A115" s="227" t="s">
        <v>511</v>
      </c>
      <c r="B115" s="221"/>
      <c r="C115" s="217" t="s">
        <v>21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9"/>
      <c r="AC115" s="206" t="s">
        <v>43</v>
      </c>
      <c r="AD115" s="207"/>
      <c r="AE115" s="403">
        <v>0</v>
      </c>
      <c r="AF115" s="400"/>
      <c r="AG115" s="400"/>
      <c r="AH115" s="401"/>
      <c r="AI115" s="399"/>
      <c r="AJ115" s="400"/>
      <c r="AK115" s="400"/>
      <c r="AL115" s="401"/>
      <c r="AM115" s="399"/>
      <c r="AN115" s="400"/>
      <c r="AO115" s="400"/>
      <c r="AP115" s="401"/>
      <c r="AQ115" s="399"/>
      <c r="AR115" s="400"/>
      <c r="AS115" s="400"/>
      <c r="AT115" s="401"/>
      <c r="AU115" s="399"/>
      <c r="AV115" s="400"/>
      <c r="AW115" s="400"/>
      <c r="AX115" s="401"/>
      <c r="AY115" s="399"/>
      <c r="AZ115" s="400"/>
      <c r="BA115" s="400"/>
      <c r="BB115" s="401"/>
      <c r="BC115" s="399"/>
      <c r="BD115" s="400"/>
      <c r="BE115" s="400"/>
      <c r="BF115" s="401"/>
      <c r="BG115" s="409" t="str">
        <f t="shared" si="1"/>
        <v>n.é.</v>
      </c>
      <c r="BH115" s="410"/>
    </row>
    <row r="116" spans="1:60" ht="20.100000000000001" hidden="1" customHeight="1" x14ac:dyDescent="0.2">
      <c r="A116" s="227" t="s">
        <v>512</v>
      </c>
      <c r="B116" s="221"/>
      <c r="C116" s="217" t="s">
        <v>41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9"/>
      <c r="AC116" s="206" t="s">
        <v>42</v>
      </c>
      <c r="AD116" s="207"/>
      <c r="AE116" s="399"/>
      <c r="AF116" s="400"/>
      <c r="AG116" s="400"/>
      <c r="AH116" s="401"/>
      <c r="AI116" s="399"/>
      <c r="AJ116" s="400"/>
      <c r="AK116" s="400"/>
      <c r="AL116" s="401"/>
      <c r="AM116" s="399"/>
      <c r="AN116" s="400"/>
      <c r="AO116" s="400"/>
      <c r="AP116" s="401"/>
      <c r="AQ116" s="399"/>
      <c r="AR116" s="400"/>
      <c r="AS116" s="400"/>
      <c r="AT116" s="401"/>
      <c r="AU116" s="399"/>
      <c r="AV116" s="400"/>
      <c r="AW116" s="400"/>
      <c r="AX116" s="401"/>
      <c r="AY116" s="399"/>
      <c r="AZ116" s="400"/>
      <c r="BA116" s="400"/>
      <c r="BB116" s="401"/>
      <c r="BC116" s="399"/>
      <c r="BD116" s="400"/>
      <c r="BE116" s="400"/>
      <c r="BF116" s="401"/>
      <c r="BG116" s="409" t="str">
        <f t="shared" si="1"/>
        <v>n.é.</v>
      </c>
      <c r="BH116" s="410"/>
    </row>
    <row r="117" spans="1:60" ht="20.100000000000001" hidden="1" customHeight="1" x14ac:dyDescent="0.2">
      <c r="A117" s="227" t="s">
        <v>513</v>
      </c>
      <c r="B117" s="221"/>
      <c r="C117" s="175" t="s">
        <v>18</v>
      </c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7"/>
      <c r="AC117" s="206" t="s">
        <v>40</v>
      </c>
      <c r="AD117" s="207"/>
      <c r="AE117" s="399"/>
      <c r="AF117" s="400"/>
      <c r="AG117" s="400"/>
      <c r="AH117" s="401"/>
      <c r="AI117" s="399"/>
      <c r="AJ117" s="400"/>
      <c r="AK117" s="400"/>
      <c r="AL117" s="401"/>
      <c r="AM117" s="399"/>
      <c r="AN117" s="400"/>
      <c r="AO117" s="400"/>
      <c r="AP117" s="401"/>
      <c r="AQ117" s="399"/>
      <c r="AR117" s="400"/>
      <c r="AS117" s="400"/>
      <c r="AT117" s="401"/>
      <c r="AU117" s="399"/>
      <c r="AV117" s="400"/>
      <c r="AW117" s="400"/>
      <c r="AX117" s="401"/>
      <c r="AY117" s="399"/>
      <c r="AZ117" s="400"/>
      <c r="BA117" s="400"/>
      <c r="BB117" s="401"/>
      <c r="BC117" s="399"/>
      <c r="BD117" s="400"/>
      <c r="BE117" s="400"/>
      <c r="BF117" s="401"/>
      <c r="BG117" s="409" t="str">
        <f t="shared" si="1"/>
        <v>n.é.</v>
      </c>
      <c r="BH117" s="410"/>
    </row>
    <row r="118" spans="1:60" ht="21" customHeight="1" x14ac:dyDescent="0.2">
      <c r="A118" s="227" t="s">
        <v>514</v>
      </c>
      <c r="B118" s="221"/>
      <c r="C118" s="175" t="s">
        <v>37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7"/>
      <c r="AC118" s="206" t="s">
        <v>39</v>
      </c>
      <c r="AD118" s="207"/>
      <c r="AE118" s="399">
        <v>60000</v>
      </c>
      <c r="AF118" s="400"/>
      <c r="AG118" s="400"/>
      <c r="AH118" s="401"/>
      <c r="AI118" s="438">
        <f>60000-12000</f>
        <v>48000</v>
      </c>
      <c r="AJ118" s="436"/>
      <c r="AK118" s="436"/>
      <c r="AL118" s="437"/>
      <c r="AM118" s="399"/>
      <c r="AN118" s="400"/>
      <c r="AO118" s="400"/>
      <c r="AP118" s="401"/>
      <c r="AQ118" s="399"/>
      <c r="AR118" s="400"/>
      <c r="AS118" s="400"/>
      <c r="AT118" s="401"/>
      <c r="AU118" s="399"/>
      <c r="AV118" s="400"/>
      <c r="AW118" s="400"/>
      <c r="AX118" s="401"/>
      <c r="AY118" s="399"/>
      <c r="AZ118" s="400"/>
      <c r="BA118" s="400"/>
      <c r="BB118" s="401"/>
      <c r="BC118" s="399"/>
      <c r="BD118" s="400"/>
      <c r="BE118" s="400"/>
      <c r="BF118" s="401"/>
      <c r="BG118" s="409">
        <f t="shared" si="1"/>
        <v>0</v>
      </c>
      <c r="BH118" s="410"/>
    </row>
    <row r="119" spans="1:60" ht="36.75" hidden="1" customHeight="1" x14ac:dyDescent="0.2">
      <c r="A119" s="227" t="s">
        <v>515</v>
      </c>
      <c r="B119" s="221"/>
      <c r="C119" s="175" t="s">
        <v>36</v>
      </c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7"/>
      <c r="AC119" s="206" t="s">
        <v>38</v>
      </c>
      <c r="AD119" s="207"/>
      <c r="AE119" s="399"/>
      <c r="AF119" s="400"/>
      <c r="AG119" s="400"/>
      <c r="AH119" s="401"/>
      <c r="AI119" s="399"/>
      <c r="AJ119" s="400"/>
      <c r="AK119" s="400"/>
      <c r="AL119" s="401"/>
      <c r="AM119" s="399"/>
      <c r="AN119" s="400"/>
      <c r="AO119" s="400"/>
      <c r="AP119" s="401"/>
      <c r="AQ119" s="399"/>
      <c r="AR119" s="400"/>
      <c r="AS119" s="400"/>
      <c r="AT119" s="401"/>
      <c r="AU119" s="399"/>
      <c r="AV119" s="400"/>
      <c r="AW119" s="400"/>
      <c r="AX119" s="401"/>
      <c r="AY119" s="399"/>
      <c r="AZ119" s="400"/>
      <c r="BA119" s="400"/>
      <c r="BB119" s="401"/>
      <c r="BC119" s="399"/>
      <c r="BD119" s="400"/>
      <c r="BE119" s="400"/>
      <c r="BF119" s="401"/>
      <c r="BG119" s="409" t="str">
        <f t="shared" si="1"/>
        <v>n.é.</v>
      </c>
      <c r="BH119" s="410"/>
    </row>
    <row r="120" spans="1:60" ht="39.75" hidden="1" customHeight="1" x14ac:dyDescent="0.2">
      <c r="A120" s="227" t="s">
        <v>516</v>
      </c>
      <c r="B120" s="221"/>
      <c r="C120" s="175" t="s">
        <v>35</v>
      </c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7"/>
      <c r="AC120" s="206" t="s">
        <v>34</v>
      </c>
      <c r="AD120" s="207"/>
      <c r="AE120" s="399"/>
      <c r="AF120" s="400"/>
      <c r="AG120" s="400"/>
      <c r="AH120" s="401"/>
      <c r="AI120" s="399"/>
      <c r="AJ120" s="400"/>
      <c r="AK120" s="400"/>
      <c r="AL120" s="401"/>
      <c r="AM120" s="399"/>
      <c r="AN120" s="400"/>
      <c r="AO120" s="400"/>
      <c r="AP120" s="401"/>
      <c r="AQ120" s="399"/>
      <c r="AR120" s="400"/>
      <c r="AS120" s="400"/>
      <c r="AT120" s="401"/>
      <c r="AU120" s="399"/>
      <c r="AV120" s="400"/>
      <c r="AW120" s="400"/>
      <c r="AX120" s="401"/>
      <c r="AY120" s="399"/>
      <c r="AZ120" s="400"/>
      <c r="BA120" s="400"/>
      <c r="BB120" s="401"/>
      <c r="BC120" s="399"/>
      <c r="BD120" s="400"/>
      <c r="BE120" s="400"/>
      <c r="BF120" s="401"/>
      <c r="BG120" s="409" t="str">
        <f t="shared" si="1"/>
        <v>n.é.</v>
      </c>
      <c r="BH120" s="410"/>
    </row>
    <row r="121" spans="1:60" ht="18.75" customHeight="1" x14ac:dyDescent="0.2">
      <c r="A121" s="227" t="s">
        <v>517</v>
      </c>
      <c r="B121" s="221"/>
      <c r="C121" s="175" t="s">
        <v>25</v>
      </c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7"/>
      <c r="AC121" s="206" t="s">
        <v>33</v>
      </c>
      <c r="AD121" s="207"/>
      <c r="AE121" s="399"/>
      <c r="AF121" s="400"/>
      <c r="AG121" s="400"/>
      <c r="AH121" s="401"/>
      <c r="AI121" s="399">
        <v>14954</v>
      </c>
      <c r="AJ121" s="400"/>
      <c r="AK121" s="400"/>
      <c r="AL121" s="401"/>
      <c r="AM121" s="399"/>
      <c r="AN121" s="400"/>
      <c r="AO121" s="400"/>
      <c r="AP121" s="401"/>
      <c r="AQ121" s="399"/>
      <c r="AR121" s="400"/>
      <c r="AS121" s="400"/>
      <c r="AT121" s="401"/>
      <c r="AU121" s="399"/>
      <c r="AV121" s="400"/>
      <c r="AW121" s="400"/>
      <c r="AX121" s="401"/>
      <c r="AY121" s="399"/>
      <c r="AZ121" s="400"/>
      <c r="BA121" s="400"/>
      <c r="BB121" s="401"/>
      <c r="BC121" s="399"/>
      <c r="BD121" s="400"/>
      <c r="BE121" s="400"/>
      <c r="BF121" s="401"/>
      <c r="BG121" s="409">
        <f t="shared" si="1"/>
        <v>0</v>
      </c>
      <c r="BH121" s="410"/>
    </row>
    <row r="122" spans="1:60" ht="20.100000000000001" customHeight="1" x14ac:dyDescent="0.2">
      <c r="A122" s="226" t="s">
        <v>518</v>
      </c>
      <c r="B122" s="222"/>
      <c r="C122" s="228" t="s">
        <v>781</v>
      </c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30"/>
      <c r="AC122" s="204" t="s">
        <v>27</v>
      </c>
      <c r="AD122" s="205"/>
      <c r="AE122" s="193">
        <f>SUM(AE109:AH121)</f>
        <v>10702800</v>
      </c>
      <c r="AF122" s="194"/>
      <c r="AG122" s="194"/>
      <c r="AH122" s="195"/>
      <c r="AI122" s="193">
        <f>SUM(AI109:AL121)</f>
        <v>9890800</v>
      </c>
      <c r="AJ122" s="194"/>
      <c r="AK122" s="194"/>
      <c r="AL122" s="195"/>
      <c r="AM122" s="193">
        <f>SUM(AM109:AP121)</f>
        <v>0</v>
      </c>
      <c r="AN122" s="194"/>
      <c r="AO122" s="194"/>
      <c r="AP122" s="195"/>
      <c r="AQ122" s="193">
        <f>SUM(AQ109:AT121)</f>
        <v>0</v>
      </c>
      <c r="AR122" s="194"/>
      <c r="AS122" s="194"/>
      <c r="AT122" s="195"/>
      <c r="AU122" s="193">
        <f>SUM(AU109:AX121)</f>
        <v>0</v>
      </c>
      <c r="AV122" s="194"/>
      <c r="AW122" s="194"/>
      <c r="AX122" s="195"/>
      <c r="AY122" s="193">
        <f>SUM(AY109:BB121)</f>
        <v>0</v>
      </c>
      <c r="AZ122" s="194"/>
      <c r="BA122" s="194"/>
      <c r="BB122" s="195"/>
      <c r="BC122" s="193">
        <f>SUM(BC109:BF121)</f>
        <v>0</v>
      </c>
      <c r="BD122" s="194"/>
      <c r="BE122" s="194"/>
      <c r="BF122" s="195"/>
      <c r="BG122" s="181">
        <f t="shared" si="1"/>
        <v>0</v>
      </c>
      <c r="BH122" s="182"/>
    </row>
    <row r="123" spans="1:60" ht="20.100000000000001" hidden="1" customHeight="1" x14ac:dyDescent="0.2">
      <c r="A123" s="227" t="s">
        <v>519</v>
      </c>
      <c r="B123" s="221"/>
      <c r="C123" s="175" t="s">
        <v>22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7"/>
      <c r="AC123" s="206" t="s">
        <v>28</v>
      </c>
      <c r="AD123" s="207"/>
      <c r="AE123" s="403"/>
      <c r="AF123" s="400"/>
      <c r="AG123" s="400"/>
      <c r="AH123" s="401"/>
      <c r="AI123" s="399"/>
      <c r="AJ123" s="400"/>
      <c r="AK123" s="400"/>
      <c r="AL123" s="401"/>
      <c r="AM123" s="399"/>
      <c r="AN123" s="400"/>
      <c r="AO123" s="400"/>
      <c r="AP123" s="401"/>
      <c r="AQ123" s="399"/>
      <c r="AR123" s="400"/>
      <c r="AS123" s="400"/>
      <c r="AT123" s="401"/>
      <c r="AU123" s="399"/>
      <c r="AV123" s="400"/>
      <c r="AW123" s="400"/>
      <c r="AX123" s="401"/>
      <c r="AY123" s="399"/>
      <c r="AZ123" s="400"/>
      <c r="BA123" s="400"/>
      <c r="BB123" s="401"/>
      <c r="BC123" s="399"/>
      <c r="BD123" s="400"/>
      <c r="BE123" s="400"/>
      <c r="BF123" s="401"/>
      <c r="BG123" s="409" t="str">
        <f t="shared" si="1"/>
        <v>n.é.</v>
      </c>
      <c r="BH123" s="410"/>
    </row>
    <row r="124" spans="1:60" ht="20.100000000000001" hidden="1" customHeight="1" x14ac:dyDescent="0.2">
      <c r="A124" s="227" t="s">
        <v>520</v>
      </c>
      <c r="B124" s="221"/>
      <c r="C124" s="175" t="s">
        <v>426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7"/>
      <c r="AC124" s="206" t="s">
        <v>29</v>
      </c>
      <c r="AD124" s="207"/>
      <c r="AE124" s="399"/>
      <c r="AF124" s="400"/>
      <c r="AG124" s="400"/>
      <c r="AH124" s="401"/>
      <c r="AI124" s="399"/>
      <c r="AJ124" s="400"/>
      <c r="AK124" s="400"/>
      <c r="AL124" s="401"/>
      <c r="AM124" s="399"/>
      <c r="AN124" s="400"/>
      <c r="AO124" s="400"/>
      <c r="AP124" s="401"/>
      <c r="AQ124" s="399"/>
      <c r="AR124" s="400"/>
      <c r="AS124" s="400"/>
      <c r="AT124" s="401"/>
      <c r="AU124" s="399"/>
      <c r="AV124" s="400"/>
      <c r="AW124" s="400"/>
      <c r="AX124" s="401"/>
      <c r="AY124" s="399"/>
      <c r="AZ124" s="400"/>
      <c r="BA124" s="400"/>
      <c r="BB124" s="401"/>
      <c r="BC124" s="399"/>
      <c r="BD124" s="400"/>
      <c r="BE124" s="400"/>
      <c r="BF124" s="401"/>
      <c r="BG124" s="409" t="str">
        <f t="shared" si="1"/>
        <v>n.é.</v>
      </c>
      <c r="BH124" s="410"/>
    </row>
    <row r="125" spans="1:60" ht="20.100000000000001" hidden="1" customHeight="1" x14ac:dyDescent="0.2">
      <c r="A125" s="227" t="s">
        <v>521</v>
      </c>
      <c r="B125" s="221"/>
      <c r="C125" s="190" t="s">
        <v>23</v>
      </c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2"/>
      <c r="AC125" s="206" t="s">
        <v>30</v>
      </c>
      <c r="AD125" s="207"/>
      <c r="AE125" s="403"/>
      <c r="AF125" s="400"/>
      <c r="AG125" s="400"/>
      <c r="AH125" s="401"/>
      <c r="AI125" s="399"/>
      <c r="AJ125" s="400"/>
      <c r="AK125" s="400"/>
      <c r="AL125" s="401"/>
      <c r="AM125" s="399"/>
      <c r="AN125" s="400"/>
      <c r="AO125" s="400"/>
      <c r="AP125" s="401"/>
      <c r="AQ125" s="399"/>
      <c r="AR125" s="400"/>
      <c r="AS125" s="400"/>
      <c r="AT125" s="401"/>
      <c r="AU125" s="399"/>
      <c r="AV125" s="400"/>
      <c r="AW125" s="400"/>
      <c r="AX125" s="401"/>
      <c r="AY125" s="399"/>
      <c r="AZ125" s="400"/>
      <c r="BA125" s="400"/>
      <c r="BB125" s="401"/>
      <c r="BC125" s="399"/>
      <c r="BD125" s="400"/>
      <c r="BE125" s="400"/>
      <c r="BF125" s="401"/>
      <c r="BG125" s="409" t="str">
        <f t="shared" si="1"/>
        <v>n.é.</v>
      </c>
      <c r="BH125" s="410"/>
    </row>
    <row r="126" spans="1:60" ht="20.100000000000001" customHeight="1" x14ac:dyDescent="0.2">
      <c r="A126" s="226" t="s">
        <v>522</v>
      </c>
      <c r="B126" s="222"/>
      <c r="C126" s="196" t="s">
        <v>782</v>
      </c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8"/>
      <c r="AC126" s="204" t="s">
        <v>31</v>
      </c>
      <c r="AD126" s="205"/>
      <c r="AE126" s="193">
        <f>SUM(AE123:AH125)</f>
        <v>0</v>
      </c>
      <c r="AF126" s="194"/>
      <c r="AG126" s="194"/>
      <c r="AH126" s="195"/>
      <c r="AI126" s="193">
        <f>SUM(AI123:AL125)</f>
        <v>0</v>
      </c>
      <c r="AJ126" s="194"/>
      <c r="AK126" s="194"/>
      <c r="AL126" s="195"/>
      <c r="AM126" s="193">
        <f>SUM(AM123:AP125)</f>
        <v>0</v>
      </c>
      <c r="AN126" s="194"/>
      <c r="AO126" s="194"/>
      <c r="AP126" s="195"/>
      <c r="AQ126" s="193">
        <f>SUM(AQ123:AT125)</f>
        <v>0</v>
      </c>
      <c r="AR126" s="194"/>
      <c r="AS126" s="194"/>
      <c r="AT126" s="195"/>
      <c r="AU126" s="193">
        <f>SUM(AU123:AX125)</f>
        <v>0</v>
      </c>
      <c r="AV126" s="194"/>
      <c r="AW126" s="194"/>
      <c r="AX126" s="195"/>
      <c r="AY126" s="193">
        <f>SUM(AY123:BB125)</f>
        <v>0</v>
      </c>
      <c r="AZ126" s="194"/>
      <c r="BA126" s="194"/>
      <c r="BB126" s="195"/>
      <c r="BC126" s="193">
        <f>SUM(BC123:BF125)</f>
        <v>0</v>
      </c>
      <c r="BD126" s="194"/>
      <c r="BE126" s="194"/>
      <c r="BF126" s="195"/>
      <c r="BG126" s="181" t="str">
        <f t="shared" si="1"/>
        <v>n.é.</v>
      </c>
      <c r="BH126" s="182"/>
    </row>
    <row r="127" spans="1:60" ht="20.100000000000001" customHeight="1" x14ac:dyDescent="0.2">
      <c r="A127" s="226" t="s">
        <v>523</v>
      </c>
      <c r="B127" s="222"/>
      <c r="C127" s="228" t="s">
        <v>783</v>
      </c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30"/>
      <c r="AC127" s="204" t="s">
        <v>32</v>
      </c>
      <c r="AD127" s="205"/>
      <c r="AE127" s="193">
        <f>AE122+AE126</f>
        <v>10702800</v>
      </c>
      <c r="AF127" s="194"/>
      <c r="AG127" s="194"/>
      <c r="AH127" s="195"/>
      <c r="AI127" s="193">
        <f>AI122+AI126</f>
        <v>9890800</v>
      </c>
      <c r="AJ127" s="194"/>
      <c r="AK127" s="194"/>
      <c r="AL127" s="195"/>
      <c r="AM127" s="193">
        <f>AM122+AM126</f>
        <v>0</v>
      </c>
      <c r="AN127" s="194"/>
      <c r="AO127" s="194"/>
      <c r="AP127" s="195"/>
      <c r="AQ127" s="193">
        <f>AQ122+AQ126</f>
        <v>0</v>
      </c>
      <c r="AR127" s="194"/>
      <c r="AS127" s="194"/>
      <c r="AT127" s="195"/>
      <c r="AU127" s="193">
        <f>AU122+AU126</f>
        <v>0</v>
      </c>
      <c r="AV127" s="194"/>
      <c r="AW127" s="194"/>
      <c r="AX127" s="195"/>
      <c r="AY127" s="193">
        <f>AY122+AY126</f>
        <v>0</v>
      </c>
      <c r="AZ127" s="194"/>
      <c r="BA127" s="194"/>
      <c r="BB127" s="195"/>
      <c r="BC127" s="193">
        <f>BC122+BC126</f>
        <v>0</v>
      </c>
      <c r="BD127" s="194"/>
      <c r="BE127" s="194"/>
      <c r="BF127" s="195"/>
      <c r="BG127" s="181">
        <f t="shared" si="1"/>
        <v>0</v>
      </c>
      <c r="BH127" s="182"/>
    </row>
    <row r="128" spans="1:60" s="2" customFormat="1" ht="20.100000000000001" customHeight="1" x14ac:dyDescent="0.2">
      <c r="A128" s="226" t="s">
        <v>524</v>
      </c>
      <c r="B128" s="222"/>
      <c r="C128" s="196" t="s">
        <v>24</v>
      </c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8"/>
      <c r="AC128" s="204" t="s">
        <v>52</v>
      </c>
      <c r="AD128" s="205"/>
      <c r="AE128" s="193">
        <v>1411934</v>
      </c>
      <c r="AF128" s="194"/>
      <c r="AG128" s="194"/>
      <c r="AH128" s="195"/>
      <c r="AI128" s="439">
        <f>1411934-105560</f>
        <v>1306374</v>
      </c>
      <c r="AJ128" s="440"/>
      <c r="AK128" s="440"/>
      <c r="AL128" s="441"/>
      <c r="AM128" s="193">
        <v>0</v>
      </c>
      <c r="AN128" s="194"/>
      <c r="AO128" s="194"/>
      <c r="AP128" s="195"/>
      <c r="AQ128" s="193">
        <v>0</v>
      </c>
      <c r="AR128" s="194"/>
      <c r="AS128" s="194"/>
      <c r="AT128" s="195"/>
      <c r="AU128" s="193">
        <v>0</v>
      </c>
      <c r="AV128" s="194"/>
      <c r="AW128" s="194"/>
      <c r="AX128" s="195"/>
      <c r="AY128" s="193">
        <v>0</v>
      </c>
      <c r="AZ128" s="194"/>
      <c r="BA128" s="194"/>
      <c r="BB128" s="195"/>
      <c r="BC128" s="193">
        <v>0</v>
      </c>
      <c r="BD128" s="194"/>
      <c r="BE128" s="194"/>
      <c r="BF128" s="195"/>
      <c r="BG128" s="181">
        <f t="shared" si="1"/>
        <v>0</v>
      </c>
      <c r="BH128" s="182"/>
    </row>
    <row r="129" spans="1:60" ht="20.100000000000001" hidden="1" customHeight="1" x14ac:dyDescent="0.2">
      <c r="A129" s="227" t="s">
        <v>525</v>
      </c>
      <c r="B129" s="221"/>
      <c r="C129" s="175" t="s">
        <v>63</v>
      </c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7"/>
      <c r="AC129" s="206" t="s">
        <v>82</v>
      </c>
      <c r="AD129" s="207"/>
      <c r="AE129" s="399">
        <v>0</v>
      </c>
      <c r="AF129" s="400"/>
      <c r="AG129" s="400"/>
      <c r="AH129" s="401"/>
      <c r="AI129" s="399"/>
      <c r="AJ129" s="400"/>
      <c r="AK129" s="400"/>
      <c r="AL129" s="401"/>
      <c r="AM129" s="399"/>
      <c r="AN129" s="400"/>
      <c r="AO129" s="400"/>
      <c r="AP129" s="401"/>
      <c r="AQ129" s="399"/>
      <c r="AR129" s="400"/>
      <c r="AS129" s="400"/>
      <c r="AT129" s="401"/>
      <c r="AU129" s="399"/>
      <c r="AV129" s="400"/>
      <c r="AW129" s="400"/>
      <c r="AX129" s="401"/>
      <c r="AY129" s="399"/>
      <c r="AZ129" s="400"/>
      <c r="BA129" s="400"/>
      <c r="BB129" s="401"/>
      <c r="BC129" s="399"/>
      <c r="BD129" s="400"/>
      <c r="BE129" s="400"/>
      <c r="BF129" s="401"/>
      <c r="BG129" s="409" t="str">
        <f t="shared" si="1"/>
        <v>n.é.</v>
      </c>
      <c r="BH129" s="410"/>
    </row>
    <row r="130" spans="1:60" ht="18" customHeight="1" x14ac:dyDescent="0.2">
      <c r="A130" s="227" t="s">
        <v>526</v>
      </c>
      <c r="B130" s="221"/>
      <c r="C130" s="175" t="s">
        <v>64</v>
      </c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7"/>
      <c r="AC130" s="206" t="s">
        <v>83</v>
      </c>
      <c r="AD130" s="207"/>
      <c r="AE130" s="399">
        <f>15900000+870000-510500</f>
        <v>16259500</v>
      </c>
      <c r="AF130" s="400"/>
      <c r="AG130" s="400"/>
      <c r="AH130" s="401"/>
      <c r="AI130" s="417">
        <f>16259500+64220+917560+58720</f>
        <v>17300000</v>
      </c>
      <c r="AJ130" s="436"/>
      <c r="AK130" s="436"/>
      <c r="AL130" s="437"/>
      <c r="AM130" s="399"/>
      <c r="AN130" s="400"/>
      <c r="AO130" s="400"/>
      <c r="AP130" s="401"/>
      <c r="AQ130" s="399"/>
      <c r="AR130" s="400"/>
      <c r="AS130" s="400"/>
      <c r="AT130" s="401"/>
      <c r="AU130" s="399"/>
      <c r="AV130" s="400"/>
      <c r="AW130" s="400"/>
      <c r="AX130" s="401"/>
      <c r="AY130" s="399"/>
      <c r="AZ130" s="400"/>
      <c r="BA130" s="400"/>
      <c r="BB130" s="401"/>
      <c r="BC130" s="399"/>
      <c r="BD130" s="400"/>
      <c r="BE130" s="400"/>
      <c r="BF130" s="401"/>
      <c r="BG130" s="409">
        <f t="shared" ref="BG130:BG192" si="2">IF(AI130&gt;0,BC130/AI130,"n.é.")</f>
        <v>0</v>
      </c>
      <c r="BH130" s="410"/>
    </row>
    <row r="131" spans="1:60" s="6" customFormat="1" ht="19.5" hidden="1" customHeight="1" x14ac:dyDescent="0.2">
      <c r="A131" s="374" t="s">
        <v>472</v>
      </c>
      <c r="B131" s="375"/>
      <c r="C131" s="376" t="s">
        <v>487</v>
      </c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8"/>
      <c r="AC131" s="379" t="s">
        <v>472</v>
      </c>
      <c r="AD131" s="402"/>
      <c r="AE131" s="384" t="s">
        <v>599</v>
      </c>
      <c r="AF131" s="385"/>
      <c r="AG131" s="385"/>
      <c r="AH131" s="386"/>
      <c r="AI131" s="384" t="s">
        <v>599</v>
      </c>
      <c r="AJ131" s="385"/>
      <c r="AK131" s="385"/>
      <c r="AL131" s="386"/>
      <c r="AM131" s="384" t="s">
        <v>599</v>
      </c>
      <c r="AN131" s="385"/>
      <c r="AO131" s="385"/>
      <c r="AP131" s="386"/>
      <c r="AQ131" s="384" t="s">
        <v>599</v>
      </c>
      <c r="AR131" s="385"/>
      <c r="AS131" s="385"/>
      <c r="AT131" s="386"/>
      <c r="AU131" s="384" t="s">
        <v>599</v>
      </c>
      <c r="AV131" s="385"/>
      <c r="AW131" s="385"/>
      <c r="AX131" s="386"/>
      <c r="AY131" s="384" t="s">
        <v>599</v>
      </c>
      <c r="AZ131" s="385"/>
      <c r="BA131" s="385"/>
      <c r="BB131" s="386"/>
      <c r="BC131" s="384" t="s">
        <v>599</v>
      </c>
      <c r="BD131" s="385"/>
      <c r="BE131" s="385"/>
      <c r="BF131" s="386"/>
      <c r="BG131" s="387" t="s">
        <v>601</v>
      </c>
      <c r="BH131" s="388"/>
    </row>
    <row r="132" spans="1:60" s="6" customFormat="1" ht="20.100000000000001" hidden="1" customHeight="1" x14ac:dyDescent="0.2">
      <c r="A132" s="374" t="s">
        <v>472</v>
      </c>
      <c r="B132" s="375"/>
      <c r="C132" s="376" t="s">
        <v>488</v>
      </c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8"/>
      <c r="AC132" s="379" t="s">
        <v>472</v>
      </c>
      <c r="AD132" s="402"/>
      <c r="AE132" s="381">
        <v>0</v>
      </c>
      <c r="AF132" s="382"/>
      <c r="AG132" s="382"/>
      <c r="AH132" s="383"/>
      <c r="AI132" s="381"/>
      <c r="AJ132" s="382"/>
      <c r="AK132" s="382"/>
      <c r="AL132" s="383"/>
      <c r="AM132" s="384" t="s">
        <v>599</v>
      </c>
      <c r="AN132" s="385"/>
      <c r="AO132" s="385"/>
      <c r="AP132" s="386"/>
      <c r="AQ132" s="384" t="s">
        <v>599</v>
      </c>
      <c r="AR132" s="385"/>
      <c r="AS132" s="385"/>
      <c r="AT132" s="386"/>
      <c r="AU132" s="384" t="s">
        <v>599</v>
      </c>
      <c r="AV132" s="385"/>
      <c r="AW132" s="385"/>
      <c r="AX132" s="386"/>
      <c r="AY132" s="384" t="s">
        <v>599</v>
      </c>
      <c r="AZ132" s="385"/>
      <c r="BA132" s="385"/>
      <c r="BB132" s="386"/>
      <c r="BC132" s="384" t="s">
        <v>599</v>
      </c>
      <c r="BD132" s="385"/>
      <c r="BE132" s="385"/>
      <c r="BF132" s="386"/>
      <c r="BG132" s="387" t="s">
        <v>601</v>
      </c>
      <c r="BH132" s="388"/>
    </row>
    <row r="133" spans="1:60" s="6" customFormat="1" ht="20.100000000000001" hidden="1" customHeight="1" x14ac:dyDescent="0.2">
      <c r="A133" s="374" t="s">
        <v>472</v>
      </c>
      <c r="B133" s="375"/>
      <c r="C133" s="376" t="s">
        <v>489</v>
      </c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8"/>
      <c r="AC133" s="379" t="s">
        <v>472</v>
      </c>
      <c r="AD133" s="402"/>
      <c r="AE133" s="381">
        <v>0</v>
      </c>
      <c r="AF133" s="382"/>
      <c r="AG133" s="382"/>
      <c r="AH133" s="383"/>
      <c r="AI133" s="381"/>
      <c r="AJ133" s="382"/>
      <c r="AK133" s="382"/>
      <c r="AL133" s="383"/>
      <c r="AM133" s="384" t="s">
        <v>599</v>
      </c>
      <c r="AN133" s="385"/>
      <c r="AO133" s="385"/>
      <c r="AP133" s="386"/>
      <c r="AQ133" s="384" t="s">
        <v>599</v>
      </c>
      <c r="AR133" s="385"/>
      <c r="AS133" s="385"/>
      <c r="AT133" s="386"/>
      <c r="AU133" s="384" t="s">
        <v>599</v>
      </c>
      <c r="AV133" s="385"/>
      <c r="AW133" s="385"/>
      <c r="AX133" s="386"/>
      <c r="AY133" s="384" t="s">
        <v>599</v>
      </c>
      <c r="AZ133" s="385"/>
      <c r="BA133" s="385"/>
      <c r="BB133" s="386"/>
      <c r="BC133" s="384" t="s">
        <v>599</v>
      </c>
      <c r="BD133" s="385"/>
      <c r="BE133" s="385"/>
      <c r="BF133" s="386"/>
      <c r="BG133" s="387" t="s">
        <v>601</v>
      </c>
      <c r="BH133" s="388"/>
    </row>
    <row r="134" spans="1:60" s="6" customFormat="1" ht="20.100000000000001" hidden="1" customHeight="1" x14ac:dyDescent="0.2">
      <c r="A134" s="374" t="s">
        <v>472</v>
      </c>
      <c r="B134" s="375"/>
      <c r="C134" s="376" t="s">
        <v>800</v>
      </c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8"/>
      <c r="AC134" s="379" t="s">
        <v>472</v>
      </c>
      <c r="AD134" s="402"/>
      <c r="AE134" s="381">
        <v>0</v>
      </c>
      <c r="AF134" s="382"/>
      <c r="AG134" s="382"/>
      <c r="AH134" s="383"/>
      <c r="AI134" s="381"/>
      <c r="AJ134" s="382"/>
      <c r="AK134" s="382"/>
      <c r="AL134" s="383"/>
      <c r="AM134" s="384" t="s">
        <v>599</v>
      </c>
      <c r="AN134" s="385"/>
      <c r="AO134" s="385"/>
      <c r="AP134" s="386"/>
      <c r="AQ134" s="384" t="s">
        <v>599</v>
      </c>
      <c r="AR134" s="385"/>
      <c r="AS134" s="385"/>
      <c r="AT134" s="386"/>
      <c r="AU134" s="384" t="s">
        <v>599</v>
      </c>
      <c r="AV134" s="385"/>
      <c r="AW134" s="385"/>
      <c r="AX134" s="386"/>
      <c r="AY134" s="384" t="s">
        <v>599</v>
      </c>
      <c r="AZ134" s="385"/>
      <c r="BA134" s="385"/>
      <c r="BB134" s="386"/>
      <c r="BC134" s="384" t="s">
        <v>599</v>
      </c>
      <c r="BD134" s="385"/>
      <c r="BE134" s="385"/>
      <c r="BF134" s="386"/>
      <c r="BG134" s="387" t="s">
        <v>601</v>
      </c>
      <c r="BH134" s="388"/>
    </row>
    <row r="135" spans="1:60" s="6" customFormat="1" ht="21.75" hidden="1" customHeight="1" x14ac:dyDescent="0.2">
      <c r="A135" s="374" t="s">
        <v>472</v>
      </c>
      <c r="B135" s="375"/>
      <c r="C135" s="376" t="s">
        <v>801</v>
      </c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8"/>
      <c r="AC135" s="379" t="s">
        <v>472</v>
      </c>
      <c r="AD135" s="402"/>
      <c r="AE135" s="384" t="s">
        <v>599</v>
      </c>
      <c r="AF135" s="385"/>
      <c r="AG135" s="385"/>
      <c r="AH135" s="386"/>
      <c r="AI135" s="384" t="s">
        <v>599</v>
      </c>
      <c r="AJ135" s="385"/>
      <c r="AK135" s="385"/>
      <c r="AL135" s="386"/>
      <c r="AM135" s="384" t="s">
        <v>599</v>
      </c>
      <c r="AN135" s="385"/>
      <c r="AO135" s="385"/>
      <c r="AP135" s="386"/>
      <c r="AQ135" s="384" t="s">
        <v>599</v>
      </c>
      <c r="AR135" s="385"/>
      <c r="AS135" s="385"/>
      <c r="AT135" s="386"/>
      <c r="AU135" s="384" t="s">
        <v>599</v>
      </c>
      <c r="AV135" s="385"/>
      <c r="AW135" s="385"/>
      <c r="AX135" s="386"/>
      <c r="AY135" s="384" t="s">
        <v>599</v>
      </c>
      <c r="AZ135" s="385"/>
      <c r="BA135" s="385"/>
      <c r="BB135" s="386"/>
      <c r="BC135" s="384" t="s">
        <v>599</v>
      </c>
      <c r="BD135" s="385"/>
      <c r="BE135" s="385"/>
      <c r="BF135" s="386"/>
      <c r="BG135" s="387" t="s">
        <v>601</v>
      </c>
      <c r="BH135" s="388"/>
    </row>
    <row r="136" spans="1:60" s="6" customFormat="1" ht="20.100000000000001" hidden="1" customHeight="1" x14ac:dyDescent="0.2">
      <c r="A136" s="374" t="s">
        <v>472</v>
      </c>
      <c r="B136" s="375"/>
      <c r="C136" s="376" t="s">
        <v>802</v>
      </c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8"/>
      <c r="AC136" s="379" t="s">
        <v>472</v>
      </c>
      <c r="AD136" s="402"/>
      <c r="AE136" s="381">
        <v>0</v>
      </c>
      <c r="AF136" s="382"/>
      <c r="AG136" s="382"/>
      <c r="AH136" s="383"/>
      <c r="AI136" s="381"/>
      <c r="AJ136" s="382"/>
      <c r="AK136" s="382"/>
      <c r="AL136" s="383"/>
      <c r="AM136" s="384" t="s">
        <v>599</v>
      </c>
      <c r="AN136" s="385"/>
      <c r="AO136" s="385"/>
      <c r="AP136" s="386"/>
      <c r="AQ136" s="384" t="s">
        <v>599</v>
      </c>
      <c r="AR136" s="385"/>
      <c r="AS136" s="385"/>
      <c r="AT136" s="386"/>
      <c r="AU136" s="384" t="s">
        <v>599</v>
      </c>
      <c r="AV136" s="385"/>
      <c r="AW136" s="385"/>
      <c r="AX136" s="386"/>
      <c r="AY136" s="384" t="s">
        <v>599</v>
      </c>
      <c r="AZ136" s="385"/>
      <c r="BA136" s="385"/>
      <c r="BB136" s="386"/>
      <c r="BC136" s="384" t="s">
        <v>599</v>
      </c>
      <c r="BD136" s="385"/>
      <c r="BE136" s="385"/>
      <c r="BF136" s="386"/>
      <c r="BG136" s="387" t="s">
        <v>601</v>
      </c>
      <c r="BH136" s="388"/>
    </row>
    <row r="137" spans="1:60" ht="20.100000000000001" hidden="1" customHeight="1" x14ac:dyDescent="0.2">
      <c r="A137" s="227" t="s">
        <v>527</v>
      </c>
      <c r="B137" s="221"/>
      <c r="C137" s="175" t="s">
        <v>65</v>
      </c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7"/>
      <c r="AC137" s="206" t="s">
        <v>84</v>
      </c>
      <c r="AD137" s="207"/>
      <c r="AE137" s="399"/>
      <c r="AF137" s="400"/>
      <c r="AG137" s="400"/>
      <c r="AH137" s="401"/>
      <c r="AI137" s="399"/>
      <c r="AJ137" s="400"/>
      <c r="AK137" s="400"/>
      <c r="AL137" s="401"/>
      <c r="AM137" s="399"/>
      <c r="AN137" s="400"/>
      <c r="AO137" s="400"/>
      <c r="AP137" s="401"/>
      <c r="AQ137" s="399"/>
      <c r="AR137" s="400"/>
      <c r="AS137" s="400"/>
      <c r="AT137" s="401"/>
      <c r="AU137" s="399"/>
      <c r="AV137" s="400"/>
      <c r="AW137" s="400"/>
      <c r="AX137" s="401"/>
      <c r="AY137" s="399"/>
      <c r="AZ137" s="400"/>
      <c r="BA137" s="400"/>
      <c r="BB137" s="401"/>
      <c r="BC137" s="399"/>
      <c r="BD137" s="400"/>
      <c r="BE137" s="400"/>
      <c r="BF137" s="401"/>
      <c r="BG137" s="409" t="str">
        <f t="shared" si="2"/>
        <v>n.é.</v>
      </c>
      <c r="BH137" s="410"/>
    </row>
    <row r="138" spans="1:60" ht="20.100000000000001" customHeight="1" x14ac:dyDescent="0.2">
      <c r="A138" s="226" t="s">
        <v>528</v>
      </c>
      <c r="B138" s="222"/>
      <c r="C138" s="196" t="s">
        <v>784</v>
      </c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8"/>
      <c r="AC138" s="204" t="s">
        <v>92</v>
      </c>
      <c r="AD138" s="205"/>
      <c r="AE138" s="193">
        <f>SUM(AE129:AH137)-SUM(AE131:AH136)</f>
        <v>16259500</v>
      </c>
      <c r="AF138" s="194"/>
      <c r="AG138" s="194"/>
      <c r="AH138" s="195"/>
      <c r="AI138" s="193">
        <f>SUM(AI129:AL137)-SUM(AI131:AL136)</f>
        <v>17300000</v>
      </c>
      <c r="AJ138" s="194"/>
      <c r="AK138" s="194"/>
      <c r="AL138" s="195"/>
      <c r="AM138" s="193">
        <f>SUM(AM129:AP137)-SUM(AM131:AP136)</f>
        <v>0</v>
      </c>
      <c r="AN138" s="194"/>
      <c r="AO138" s="194"/>
      <c r="AP138" s="195"/>
      <c r="AQ138" s="193">
        <f>SUM(AQ129:AT137)-SUM(AQ131:AT136)</f>
        <v>0</v>
      </c>
      <c r="AR138" s="194"/>
      <c r="AS138" s="194"/>
      <c r="AT138" s="195"/>
      <c r="AU138" s="193">
        <f>SUM(AU129:AX137)-SUM(AU131:AX136)</f>
        <v>0</v>
      </c>
      <c r="AV138" s="194"/>
      <c r="AW138" s="194"/>
      <c r="AX138" s="195"/>
      <c r="AY138" s="193">
        <f>SUM(AY129:BB137)-SUM(AY131:BB136)</f>
        <v>0</v>
      </c>
      <c r="AZ138" s="194"/>
      <c r="BA138" s="194"/>
      <c r="BB138" s="195"/>
      <c r="BC138" s="193">
        <f>SUM(BC129:BF137)-SUM(BC131:BF136)</f>
        <v>0</v>
      </c>
      <c r="BD138" s="194"/>
      <c r="BE138" s="194"/>
      <c r="BF138" s="195"/>
      <c r="BG138" s="181">
        <f t="shared" si="2"/>
        <v>0</v>
      </c>
      <c r="BH138" s="182"/>
    </row>
    <row r="139" spans="1:60" ht="20.100000000000001" hidden="1" customHeight="1" x14ac:dyDescent="0.2">
      <c r="A139" s="227" t="s">
        <v>529</v>
      </c>
      <c r="B139" s="221"/>
      <c r="C139" s="175" t="s">
        <v>66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7"/>
      <c r="AC139" s="206" t="s">
        <v>85</v>
      </c>
      <c r="AD139" s="207"/>
      <c r="AE139" s="399">
        <v>0</v>
      </c>
      <c r="AF139" s="400"/>
      <c r="AG139" s="400"/>
      <c r="AH139" s="401"/>
      <c r="AI139" s="399"/>
      <c r="AJ139" s="400"/>
      <c r="AK139" s="400"/>
      <c r="AL139" s="401"/>
      <c r="AM139" s="399"/>
      <c r="AN139" s="400"/>
      <c r="AO139" s="400"/>
      <c r="AP139" s="401"/>
      <c r="AQ139" s="399"/>
      <c r="AR139" s="400"/>
      <c r="AS139" s="400"/>
      <c r="AT139" s="401"/>
      <c r="AU139" s="399"/>
      <c r="AV139" s="400"/>
      <c r="AW139" s="400"/>
      <c r="AX139" s="401"/>
      <c r="AY139" s="399"/>
      <c r="AZ139" s="400"/>
      <c r="BA139" s="400"/>
      <c r="BB139" s="401"/>
      <c r="BC139" s="399"/>
      <c r="BD139" s="400"/>
      <c r="BE139" s="400"/>
      <c r="BF139" s="401"/>
      <c r="BG139" s="409" t="str">
        <f t="shared" si="2"/>
        <v>n.é.</v>
      </c>
      <c r="BH139" s="410"/>
    </row>
    <row r="140" spans="1:60" ht="20.100000000000001" customHeight="1" x14ac:dyDescent="0.2">
      <c r="A140" s="227" t="s">
        <v>530</v>
      </c>
      <c r="B140" s="221"/>
      <c r="C140" s="175" t="s">
        <v>67</v>
      </c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7"/>
      <c r="AC140" s="206" t="s">
        <v>86</v>
      </c>
      <c r="AD140" s="207"/>
      <c r="AE140" s="399">
        <v>40000</v>
      </c>
      <c r="AF140" s="400"/>
      <c r="AG140" s="400"/>
      <c r="AH140" s="401"/>
      <c r="AI140" s="399">
        <v>40000</v>
      </c>
      <c r="AJ140" s="400"/>
      <c r="AK140" s="400"/>
      <c r="AL140" s="401"/>
      <c r="AM140" s="399"/>
      <c r="AN140" s="400"/>
      <c r="AO140" s="400"/>
      <c r="AP140" s="401"/>
      <c r="AQ140" s="399"/>
      <c r="AR140" s="400"/>
      <c r="AS140" s="400"/>
      <c r="AT140" s="401"/>
      <c r="AU140" s="399"/>
      <c r="AV140" s="400"/>
      <c r="AW140" s="400"/>
      <c r="AX140" s="401"/>
      <c r="AY140" s="399"/>
      <c r="AZ140" s="400"/>
      <c r="BA140" s="400"/>
      <c r="BB140" s="401"/>
      <c r="BC140" s="399"/>
      <c r="BD140" s="400"/>
      <c r="BE140" s="400"/>
      <c r="BF140" s="401"/>
      <c r="BG140" s="409">
        <f t="shared" si="2"/>
        <v>0</v>
      </c>
      <c r="BH140" s="410"/>
    </row>
    <row r="141" spans="1:60" ht="20.100000000000001" customHeight="1" x14ac:dyDescent="0.2">
      <c r="A141" s="226" t="s">
        <v>531</v>
      </c>
      <c r="B141" s="222"/>
      <c r="C141" s="196" t="s">
        <v>785</v>
      </c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8"/>
      <c r="AC141" s="204" t="s">
        <v>93</v>
      </c>
      <c r="AD141" s="205"/>
      <c r="AE141" s="193">
        <f>SUM(AE139:AH140)</f>
        <v>40000</v>
      </c>
      <c r="AF141" s="194"/>
      <c r="AG141" s="194"/>
      <c r="AH141" s="195"/>
      <c r="AI141" s="193">
        <f>SUM(AI139:AL140)</f>
        <v>40000</v>
      </c>
      <c r="AJ141" s="194"/>
      <c r="AK141" s="194"/>
      <c r="AL141" s="195"/>
      <c r="AM141" s="193">
        <f>SUM(AM139:AP140)</f>
        <v>0</v>
      </c>
      <c r="AN141" s="194"/>
      <c r="AO141" s="194"/>
      <c r="AP141" s="195"/>
      <c r="AQ141" s="193">
        <f>SUM(AQ139:AT140)</f>
        <v>0</v>
      </c>
      <c r="AR141" s="194"/>
      <c r="AS141" s="194"/>
      <c r="AT141" s="195"/>
      <c r="AU141" s="193">
        <f>SUM(AU139:AX140)</f>
        <v>0</v>
      </c>
      <c r="AV141" s="194"/>
      <c r="AW141" s="194"/>
      <c r="AX141" s="195"/>
      <c r="AY141" s="193">
        <f>SUM(AY139:BB140)</f>
        <v>0</v>
      </c>
      <c r="AZ141" s="194"/>
      <c r="BA141" s="194"/>
      <c r="BB141" s="195"/>
      <c r="BC141" s="193">
        <f>SUM(BC139:BF140)</f>
        <v>0</v>
      </c>
      <c r="BD141" s="194"/>
      <c r="BE141" s="194"/>
      <c r="BF141" s="195"/>
      <c r="BG141" s="181">
        <f t="shared" si="2"/>
        <v>0</v>
      </c>
      <c r="BH141" s="182"/>
    </row>
    <row r="142" spans="1:60" ht="20.100000000000001" customHeight="1" x14ac:dyDescent="0.2">
      <c r="A142" s="227" t="s">
        <v>532</v>
      </c>
      <c r="B142" s="221"/>
      <c r="C142" s="175" t="s">
        <v>68</v>
      </c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7"/>
      <c r="AC142" s="206" t="s">
        <v>87</v>
      </c>
      <c r="AD142" s="207"/>
      <c r="AE142" s="399">
        <v>1450000</v>
      </c>
      <c r="AF142" s="400"/>
      <c r="AG142" s="400"/>
      <c r="AH142" s="401"/>
      <c r="AI142" s="438">
        <f>1450000+250000</f>
        <v>1700000</v>
      </c>
      <c r="AJ142" s="436"/>
      <c r="AK142" s="436"/>
      <c r="AL142" s="437"/>
      <c r="AM142" s="399"/>
      <c r="AN142" s="400"/>
      <c r="AO142" s="400"/>
      <c r="AP142" s="401"/>
      <c r="AQ142" s="399"/>
      <c r="AR142" s="400"/>
      <c r="AS142" s="400"/>
      <c r="AT142" s="401"/>
      <c r="AU142" s="399"/>
      <c r="AV142" s="400"/>
      <c r="AW142" s="400"/>
      <c r="AX142" s="401"/>
      <c r="AY142" s="399"/>
      <c r="AZ142" s="400"/>
      <c r="BA142" s="400"/>
      <c r="BB142" s="401"/>
      <c r="BC142" s="399"/>
      <c r="BD142" s="400"/>
      <c r="BE142" s="400"/>
      <c r="BF142" s="401"/>
      <c r="BG142" s="409">
        <f t="shared" si="2"/>
        <v>0</v>
      </c>
      <c r="BH142" s="410"/>
    </row>
    <row r="143" spans="1:60" s="6" customFormat="1" ht="20.100000000000001" hidden="1" customHeight="1" x14ac:dyDescent="0.2">
      <c r="A143" s="374" t="s">
        <v>472</v>
      </c>
      <c r="B143" s="375"/>
      <c r="C143" s="376" t="s">
        <v>490</v>
      </c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8"/>
      <c r="AC143" s="379" t="s">
        <v>472</v>
      </c>
      <c r="AD143" s="402"/>
      <c r="AE143" s="381"/>
      <c r="AF143" s="382"/>
      <c r="AG143" s="382"/>
      <c r="AH143" s="383"/>
      <c r="AI143" s="381"/>
      <c r="AJ143" s="382"/>
      <c r="AK143" s="382"/>
      <c r="AL143" s="383"/>
      <c r="AM143" s="384" t="s">
        <v>599</v>
      </c>
      <c r="AN143" s="385"/>
      <c r="AO143" s="385"/>
      <c r="AP143" s="386"/>
      <c r="AQ143" s="384" t="s">
        <v>599</v>
      </c>
      <c r="AR143" s="385"/>
      <c r="AS143" s="385"/>
      <c r="AT143" s="386"/>
      <c r="AU143" s="384" t="s">
        <v>599</v>
      </c>
      <c r="AV143" s="385"/>
      <c r="AW143" s="385"/>
      <c r="AX143" s="386"/>
      <c r="AY143" s="384" t="s">
        <v>599</v>
      </c>
      <c r="AZ143" s="385"/>
      <c r="BA143" s="385"/>
      <c r="BB143" s="386"/>
      <c r="BC143" s="384" t="s">
        <v>599</v>
      </c>
      <c r="BD143" s="385"/>
      <c r="BE143" s="385"/>
      <c r="BF143" s="386"/>
      <c r="BG143" s="387" t="s">
        <v>601</v>
      </c>
      <c r="BH143" s="388"/>
    </row>
    <row r="144" spans="1:60" s="6" customFormat="1" ht="20.100000000000001" hidden="1" customHeight="1" x14ac:dyDescent="0.2">
      <c r="A144" s="374" t="s">
        <v>472</v>
      </c>
      <c r="B144" s="375"/>
      <c r="C144" s="376" t="s">
        <v>491</v>
      </c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8"/>
      <c r="AC144" s="379" t="s">
        <v>472</v>
      </c>
      <c r="AD144" s="402"/>
      <c r="AE144" s="381"/>
      <c r="AF144" s="382"/>
      <c r="AG144" s="382"/>
      <c r="AH144" s="383"/>
      <c r="AI144" s="381"/>
      <c r="AJ144" s="382"/>
      <c r="AK144" s="382"/>
      <c r="AL144" s="383"/>
      <c r="AM144" s="384" t="s">
        <v>599</v>
      </c>
      <c r="AN144" s="385"/>
      <c r="AO144" s="385"/>
      <c r="AP144" s="386"/>
      <c r="AQ144" s="384" t="s">
        <v>599</v>
      </c>
      <c r="AR144" s="385"/>
      <c r="AS144" s="385"/>
      <c r="AT144" s="386"/>
      <c r="AU144" s="384" t="s">
        <v>599</v>
      </c>
      <c r="AV144" s="385"/>
      <c r="AW144" s="385"/>
      <c r="AX144" s="386"/>
      <c r="AY144" s="384" t="s">
        <v>599</v>
      </c>
      <c r="AZ144" s="385"/>
      <c r="BA144" s="385"/>
      <c r="BB144" s="386"/>
      <c r="BC144" s="384" t="s">
        <v>599</v>
      </c>
      <c r="BD144" s="385"/>
      <c r="BE144" s="385"/>
      <c r="BF144" s="386"/>
      <c r="BG144" s="387" t="s">
        <v>601</v>
      </c>
      <c r="BH144" s="388"/>
    </row>
    <row r="145" spans="1:60" s="6" customFormat="1" ht="20.100000000000001" hidden="1" customHeight="1" x14ac:dyDescent="0.2">
      <c r="A145" s="374" t="s">
        <v>472</v>
      </c>
      <c r="B145" s="375"/>
      <c r="C145" s="376" t="s">
        <v>492</v>
      </c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8"/>
      <c r="AC145" s="379" t="s">
        <v>472</v>
      </c>
      <c r="AD145" s="402"/>
      <c r="AE145" s="381"/>
      <c r="AF145" s="382"/>
      <c r="AG145" s="382"/>
      <c r="AH145" s="383"/>
      <c r="AI145" s="381"/>
      <c r="AJ145" s="382"/>
      <c r="AK145" s="382"/>
      <c r="AL145" s="383"/>
      <c r="AM145" s="384" t="s">
        <v>599</v>
      </c>
      <c r="AN145" s="385"/>
      <c r="AO145" s="385"/>
      <c r="AP145" s="386"/>
      <c r="AQ145" s="384" t="s">
        <v>599</v>
      </c>
      <c r="AR145" s="385"/>
      <c r="AS145" s="385"/>
      <c r="AT145" s="386"/>
      <c r="AU145" s="384" t="s">
        <v>599</v>
      </c>
      <c r="AV145" s="385"/>
      <c r="AW145" s="385"/>
      <c r="AX145" s="386"/>
      <c r="AY145" s="384" t="s">
        <v>599</v>
      </c>
      <c r="AZ145" s="385"/>
      <c r="BA145" s="385"/>
      <c r="BB145" s="386"/>
      <c r="BC145" s="384" t="s">
        <v>599</v>
      </c>
      <c r="BD145" s="385"/>
      <c r="BE145" s="385"/>
      <c r="BF145" s="386"/>
      <c r="BG145" s="387" t="s">
        <v>601</v>
      </c>
      <c r="BH145" s="388"/>
    </row>
    <row r="146" spans="1:60" ht="20.100000000000001" customHeight="1" x14ac:dyDescent="0.2">
      <c r="A146" s="227" t="s">
        <v>646</v>
      </c>
      <c r="B146" s="221"/>
      <c r="C146" s="175" t="s">
        <v>69</v>
      </c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7"/>
      <c r="AC146" s="206" t="s">
        <v>88</v>
      </c>
      <c r="AD146" s="207"/>
      <c r="AE146" s="399">
        <v>1000000</v>
      </c>
      <c r="AF146" s="400"/>
      <c r="AG146" s="400"/>
      <c r="AH146" s="401"/>
      <c r="AI146" s="403">
        <v>895001</v>
      </c>
      <c r="AJ146" s="400"/>
      <c r="AK146" s="400"/>
      <c r="AL146" s="401"/>
      <c r="AM146" s="399"/>
      <c r="AN146" s="400"/>
      <c r="AO146" s="400"/>
      <c r="AP146" s="401"/>
      <c r="AQ146" s="399"/>
      <c r="AR146" s="400"/>
      <c r="AS146" s="400"/>
      <c r="AT146" s="401"/>
      <c r="AU146" s="399"/>
      <c r="AV146" s="400"/>
      <c r="AW146" s="400"/>
      <c r="AX146" s="401"/>
      <c r="AY146" s="399"/>
      <c r="AZ146" s="400"/>
      <c r="BA146" s="400"/>
      <c r="BB146" s="401"/>
      <c r="BC146" s="399"/>
      <c r="BD146" s="400"/>
      <c r="BE146" s="400"/>
      <c r="BF146" s="401"/>
      <c r="BG146" s="409">
        <f t="shared" si="2"/>
        <v>0</v>
      </c>
      <c r="BH146" s="410"/>
    </row>
    <row r="147" spans="1:60" ht="20.100000000000001" hidden="1" customHeight="1" x14ac:dyDescent="0.2">
      <c r="A147" s="227" t="s">
        <v>647</v>
      </c>
      <c r="B147" s="221"/>
      <c r="C147" s="175" t="s">
        <v>70</v>
      </c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7"/>
      <c r="AC147" s="206" t="s">
        <v>89</v>
      </c>
      <c r="AD147" s="207"/>
      <c r="AE147" s="399"/>
      <c r="AF147" s="400"/>
      <c r="AG147" s="400"/>
      <c r="AH147" s="401"/>
      <c r="AI147" s="399"/>
      <c r="AJ147" s="400"/>
      <c r="AK147" s="400"/>
      <c r="AL147" s="401"/>
      <c r="AM147" s="399"/>
      <c r="AN147" s="400"/>
      <c r="AO147" s="400"/>
      <c r="AP147" s="401"/>
      <c r="AQ147" s="399"/>
      <c r="AR147" s="400"/>
      <c r="AS147" s="400"/>
      <c r="AT147" s="401"/>
      <c r="AU147" s="399"/>
      <c r="AV147" s="400"/>
      <c r="AW147" s="400"/>
      <c r="AX147" s="401"/>
      <c r="AY147" s="399"/>
      <c r="AZ147" s="400"/>
      <c r="BA147" s="400"/>
      <c r="BB147" s="401"/>
      <c r="BC147" s="399"/>
      <c r="BD147" s="400"/>
      <c r="BE147" s="400"/>
      <c r="BF147" s="401"/>
      <c r="BG147" s="409" t="str">
        <f t="shared" si="2"/>
        <v>n.é.</v>
      </c>
      <c r="BH147" s="410"/>
    </row>
    <row r="148" spans="1:60" ht="17.25" customHeight="1" x14ac:dyDescent="0.2">
      <c r="A148" s="227" t="s">
        <v>648</v>
      </c>
      <c r="B148" s="221"/>
      <c r="C148" s="175" t="s">
        <v>71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7"/>
      <c r="AC148" s="206" t="s">
        <v>90</v>
      </c>
      <c r="AD148" s="207"/>
      <c r="AE148" s="399">
        <v>0</v>
      </c>
      <c r="AF148" s="400"/>
      <c r="AG148" s="400"/>
      <c r="AH148" s="401"/>
      <c r="AI148" s="399">
        <v>14000</v>
      </c>
      <c r="AJ148" s="400"/>
      <c r="AK148" s="400"/>
      <c r="AL148" s="401"/>
      <c r="AM148" s="399"/>
      <c r="AN148" s="400"/>
      <c r="AO148" s="400"/>
      <c r="AP148" s="401"/>
      <c r="AQ148" s="399"/>
      <c r="AR148" s="400"/>
      <c r="AS148" s="400"/>
      <c r="AT148" s="401"/>
      <c r="AU148" s="399"/>
      <c r="AV148" s="400"/>
      <c r="AW148" s="400"/>
      <c r="AX148" s="401"/>
      <c r="AY148" s="399"/>
      <c r="AZ148" s="400"/>
      <c r="BA148" s="400"/>
      <c r="BB148" s="401"/>
      <c r="BC148" s="399"/>
      <c r="BD148" s="400"/>
      <c r="BE148" s="400"/>
      <c r="BF148" s="401"/>
      <c r="BG148" s="409">
        <f t="shared" si="2"/>
        <v>0</v>
      </c>
      <c r="BH148" s="410"/>
    </row>
    <row r="149" spans="1:60" ht="12" hidden="1" customHeight="1" x14ac:dyDescent="0.2">
      <c r="A149" s="227" t="s">
        <v>649</v>
      </c>
      <c r="B149" s="221"/>
      <c r="C149" s="223" t="s">
        <v>72</v>
      </c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5"/>
      <c r="AC149" s="206" t="s">
        <v>91</v>
      </c>
      <c r="AD149" s="207"/>
      <c r="AE149" s="399"/>
      <c r="AF149" s="400"/>
      <c r="AG149" s="400"/>
      <c r="AH149" s="401"/>
      <c r="AI149" s="399"/>
      <c r="AJ149" s="400"/>
      <c r="AK149" s="400"/>
      <c r="AL149" s="401"/>
      <c r="AM149" s="399"/>
      <c r="AN149" s="400"/>
      <c r="AO149" s="400"/>
      <c r="AP149" s="401"/>
      <c r="AQ149" s="399"/>
      <c r="AR149" s="400"/>
      <c r="AS149" s="400"/>
      <c r="AT149" s="401"/>
      <c r="AU149" s="399"/>
      <c r="AV149" s="400"/>
      <c r="AW149" s="400"/>
      <c r="AX149" s="401"/>
      <c r="AY149" s="399"/>
      <c r="AZ149" s="400"/>
      <c r="BA149" s="400"/>
      <c r="BB149" s="401"/>
      <c r="BC149" s="399"/>
      <c r="BD149" s="400"/>
      <c r="BE149" s="400"/>
      <c r="BF149" s="401"/>
      <c r="BG149" s="409" t="str">
        <f t="shared" si="2"/>
        <v>n.é.</v>
      </c>
      <c r="BH149" s="410"/>
    </row>
    <row r="150" spans="1:60" ht="18.75" customHeight="1" x14ac:dyDescent="0.2">
      <c r="A150" s="227" t="s">
        <v>650</v>
      </c>
      <c r="B150" s="221"/>
      <c r="C150" s="190" t="s">
        <v>73</v>
      </c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2"/>
      <c r="AC150" s="206" t="s">
        <v>94</v>
      </c>
      <c r="AD150" s="207"/>
      <c r="AE150" s="399">
        <v>35000</v>
      </c>
      <c r="AF150" s="400"/>
      <c r="AG150" s="400"/>
      <c r="AH150" s="401"/>
      <c r="AI150" s="399">
        <v>35000</v>
      </c>
      <c r="AJ150" s="400"/>
      <c r="AK150" s="400"/>
      <c r="AL150" s="401"/>
      <c r="AM150" s="399"/>
      <c r="AN150" s="400"/>
      <c r="AO150" s="400"/>
      <c r="AP150" s="401"/>
      <c r="AQ150" s="399"/>
      <c r="AR150" s="400"/>
      <c r="AS150" s="400"/>
      <c r="AT150" s="401"/>
      <c r="AU150" s="399"/>
      <c r="AV150" s="400"/>
      <c r="AW150" s="400"/>
      <c r="AX150" s="401"/>
      <c r="AY150" s="399"/>
      <c r="AZ150" s="400"/>
      <c r="BA150" s="400"/>
      <c r="BB150" s="401"/>
      <c r="BC150" s="399"/>
      <c r="BD150" s="400"/>
      <c r="BE150" s="400"/>
      <c r="BF150" s="401"/>
      <c r="BG150" s="409">
        <f t="shared" si="2"/>
        <v>0</v>
      </c>
      <c r="BH150" s="410"/>
    </row>
    <row r="151" spans="1:60" ht="20.100000000000001" customHeight="1" x14ac:dyDescent="0.2">
      <c r="A151" s="227" t="s">
        <v>651</v>
      </c>
      <c r="B151" s="221"/>
      <c r="C151" s="175" t="s">
        <v>74</v>
      </c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7"/>
      <c r="AC151" s="206" t="s">
        <v>95</v>
      </c>
      <c r="AD151" s="207"/>
      <c r="AE151" s="399">
        <v>699330</v>
      </c>
      <c r="AF151" s="400"/>
      <c r="AG151" s="400"/>
      <c r="AH151" s="401"/>
      <c r="AI151" s="399">
        <v>699330</v>
      </c>
      <c r="AJ151" s="400"/>
      <c r="AK151" s="400"/>
      <c r="AL151" s="401"/>
      <c r="AM151" s="399"/>
      <c r="AN151" s="400"/>
      <c r="AO151" s="400"/>
      <c r="AP151" s="401"/>
      <c r="AQ151" s="399"/>
      <c r="AR151" s="400"/>
      <c r="AS151" s="400"/>
      <c r="AT151" s="401"/>
      <c r="AU151" s="399"/>
      <c r="AV151" s="400"/>
      <c r="AW151" s="400"/>
      <c r="AX151" s="401"/>
      <c r="AY151" s="399"/>
      <c r="AZ151" s="400"/>
      <c r="BA151" s="400"/>
      <c r="BB151" s="401"/>
      <c r="BC151" s="399"/>
      <c r="BD151" s="400"/>
      <c r="BE151" s="400"/>
      <c r="BF151" s="401"/>
      <c r="BG151" s="409">
        <f t="shared" si="2"/>
        <v>0</v>
      </c>
      <c r="BH151" s="410"/>
    </row>
    <row r="152" spans="1:60" ht="20.100000000000001" customHeight="1" x14ac:dyDescent="0.2">
      <c r="A152" s="226" t="s">
        <v>652</v>
      </c>
      <c r="B152" s="222"/>
      <c r="C152" s="196" t="s">
        <v>786</v>
      </c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8"/>
      <c r="AC152" s="204" t="s">
        <v>96</v>
      </c>
      <c r="AD152" s="205"/>
      <c r="AE152" s="193">
        <f>SUM(AE142:AH151)-SUM(AE143:AH145)</f>
        <v>3184330</v>
      </c>
      <c r="AF152" s="194"/>
      <c r="AG152" s="194"/>
      <c r="AH152" s="195"/>
      <c r="AI152" s="193">
        <f>SUM(AI142:AL151)-SUM(AI143:AL145)</f>
        <v>3343331</v>
      </c>
      <c r="AJ152" s="194"/>
      <c r="AK152" s="194"/>
      <c r="AL152" s="195"/>
      <c r="AM152" s="193">
        <f>SUM(AM142:AP151)-SUM(AM143:AP145)</f>
        <v>0</v>
      </c>
      <c r="AN152" s="194"/>
      <c r="AO152" s="194"/>
      <c r="AP152" s="195"/>
      <c r="AQ152" s="193">
        <f>SUM(AQ142:AT151)-SUM(AQ143:AT145)</f>
        <v>0</v>
      </c>
      <c r="AR152" s="194"/>
      <c r="AS152" s="194"/>
      <c r="AT152" s="195"/>
      <c r="AU152" s="193">
        <f>SUM(AU142:AX151)-SUM(AU143:AX145)</f>
        <v>0</v>
      </c>
      <c r="AV152" s="194"/>
      <c r="AW152" s="194"/>
      <c r="AX152" s="195"/>
      <c r="AY152" s="193">
        <f>SUM(AY142:BB151)-SUM(AY143:BB145)</f>
        <v>0</v>
      </c>
      <c r="AZ152" s="194"/>
      <c r="BA152" s="194"/>
      <c r="BB152" s="195"/>
      <c r="BC152" s="193">
        <f>SUM(BC142:BF151)-SUM(BC143:BF145)</f>
        <v>0</v>
      </c>
      <c r="BD152" s="194"/>
      <c r="BE152" s="194"/>
      <c r="BF152" s="195"/>
      <c r="BG152" s="181">
        <f t="shared" si="2"/>
        <v>0</v>
      </c>
      <c r="BH152" s="182"/>
    </row>
    <row r="153" spans="1:60" ht="20.100000000000001" hidden="1" customHeight="1" x14ac:dyDescent="0.2">
      <c r="A153" s="227" t="s">
        <v>653</v>
      </c>
      <c r="B153" s="221"/>
      <c r="C153" s="175" t="s">
        <v>75</v>
      </c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7"/>
      <c r="AC153" s="206" t="s">
        <v>97</v>
      </c>
      <c r="AD153" s="207"/>
      <c r="AE153" s="399"/>
      <c r="AF153" s="400"/>
      <c r="AG153" s="400"/>
      <c r="AH153" s="401"/>
      <c r="AI153" s="399"/>
      <c r="AJ153" s="400"/>
      <c r="AK153" s="400"/>
      <c r="AL153" s="401"/>
      <c r="AM153" s="399"/>
      <c r="AN153" s="400"/>
      <c r="AO153" s="400"/>
      <c r="AP153" s="401"/>
      <c r="AQ153" s="399"/>
      <c r="AR153" s="400"/>
      <c r="AS153" s="400"/>
      <c r="AT153" s="401"/>
      <c r="AU153" s="399"/>
      <c r="AV153" s="400"/>
      <c r="AW153" s="400"/>
      <c r="AX153" s="401"/>
      <c r="AY153" s="399"/>
      <c r="AZ153" s="400"/>
      <c r="BA153" s="400"/>
      <c r="BB153" s="401"/>
      <c r="BC153" s="399"/>
      <c r="BD153" s="400"/>
      <c r="BE153" s="400"/>
      <c r="BF153" s="401"/>
      <c r="BG153" s="409" t="str">
        <f t="shared" si="2"/>
        <v>n.é.</v>
      </c>
      <c r="BH153" s="410"/>
    </row>
    <row r="154" spans="1:60" ht="20.100000000000001" hidden="1" customHeight="1" x14ac:dyDescent="0.2">
      <c r="A154" s="227" t="s">
        <v>654</v>
      </c>
      <c r="B154" s="221"/>
      <c r="C154" s="175" t="s">
        <v>76</v>
      </c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7"/>
      <c r="AC154" s="206" t="s">
        <v>98</v>
      </c>
      <c r="AD154" s="207"/>
      <c r="AE154" s="399"/>
      <c r="AF154" s="400"/>
      <c r="AG154" s="400"/>
      <c r="AH154" s="401"/>
      <c r="AI154" s="399"/>
      <c r="AJ154" s="400"/>
      <c r="AK154" s="400"/>
      <c r="AL154" s="401"/>
      <c r="AM154" s="399"/>
      <c r="AN154" s="400"/>
      <c r="AO154" s="400"/>
      <c r="AP154" s="401"/>
      <c r="AQ154" s="399"/>
      <c r="AR154" s="400"/>
      <c r="AS154" s="400"/>
      <c r="AT154" s="401"/>
      <c r="AU154" s="399"/>
      <c r="AV154" s="400"/>
      <c r="AW154" s="400"/>
      <c r="AX154" s="401"/>
      <c r="AY154" s="399"/>
      <c r="AZ154" s="400"/>
      <c r="BA154" s="400"/>
      <c r="BB154" s="401"/>
      <c r="BC154" s="399"/>
      <c r="BD154" s="400"/>
      <c r="BE154" s="400"/>
      <c r="BF154" s="401"/>
      <c r="BG154" s="409" t="str">
        <f t="shared" si="2"/>
        <v>n.é.</v>
      </c>
      <c r="BH154" s="410"/>
    </row>
    <row r="155" spans="1:60" ht="20.100000000000001" customHeight="1" x14ac:dyDescent="0.2">
      <c r="A155" s="226" t="s">
        <v>655</v>
      </c>
      <c r="B155" s="222"/>
      <c r="C155" s="196" t="s">
        <v>787</v>
      </c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8"/>
      <c r="AC155" s="204" t="s">
        <v>99</v>
      </c>
      <c r="AD155" s="205"/>
      <c r="AE155" s="193">
        <f>SUM(AE153:AH154)</f>
        <v>0</v>
      </c>
      <c r="AF155" s="194"/>
      <c r="AG155" s="194"/>
      <c r="AH155" s="195"/>
      <c r="AI155" s="193">
        <f>SUM(AI153:AL154)</f>
        <v>0</v>
      </c>
      <c r="AJ155" s="194"/>
      <c r="AK155" s="194"/>
      <c r="AL155" s="195"/>
      <c r="AM155" s="193">
        <f>SUM(AM153:AP154)</f>
        <v>0</v>
      </c>
      <c r="AN155" s="194"/>
      <c r="AO155" s="194"/>
      <c r="AP155" s="195"/>
      <c r="AQ155" s="193">
        <f>SUM(AQ153:AT154)</f>
        <v>0</v>
      </c>
      <c r="AR155" s="194"/>
      <c r="AS155" s="194"/>
      <c r="AT155" s="195"/>
      <c r="AU155" s="193">
        <f>SUM(AU153:AX154)</f>
        <v>0</v>
      </c>
      <c r="AV155" s="194"/>
      <c r="AW155" s="194"/>
      <c r="AX155" s="195"/>
      <c r="AY155" s="193">
        <f>SUM(AY153:BB154)</f>
        <v>0</v>
      </c>
      <c r="AZ155" s="194"/>
      <c r="BA155" s="194"/>
      <c r="BB155" s="195"/>
      <c r="BC155" s="193">
        <f>SUM(BC153:BF154)</f>
        <v>0</v>
      </c>
      <c r="BD155" s="194"/>
      <c r="BE155" s="194"/>
      <c r="BF155" s="195"/>
      <c r="BG155" s="181" t="str">
        <f t="shared" si="2"/>
        <v>n.é.</v>
      </c>
      <c r="BH155" s="182"/>
    </row>
    <row r="156" spans="1:60" ht="20.100000000000001" customHeight="1" x14ac:dyDescent="0.2">
      <c r="A156" s="173" t="s">
        <v>656</v>
      </c>
      <c r="B156" s="221"/>
      <c r="C156" s="175" t="s">
        <v>77</v>
      </c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7"/>
      <c r="AC156" s="206" t="s">
        <v>100</v>
      </c>
      <c r="AD156" s="207"/>
      <c r="AE156" s="399">
        <f>3830000+174333-137833</f>
        <v>3866500</v>
      </c>
      <c r="AF156" s="400"/>
      <c r="AG156" s="400"/>
      <c r="AH156" s="401"/>
      <c r="AI156" s="438">
        <f>3866500+233500</f>
        <v>4100000</v>
      </c>
      <c r="AJ156" s="436"/>
      <c r="AK156" s="436"/>
      <c r="AL156" s="437"/>
      <c r="AM156" s="399"/>
      <c r="AN156" s="400"/>
      <c r="AO156" s="400"/>
      <c r="AP156" s="401"/>
      <c r="AQ156" s="399"/>
      <c r="AR156" s="400"/>
      <c r="AS156" s="400"/>
      <c r="AT156" s="401"/>
      <c r="AU156" s="399"/>
      <c r="AV156" s="400"/>
      <c r="AW156" s="400"/>
      <c r="AX156" s="401"/>
      <c r="AY156" s="399"/>
      <c r="AZ156" s="400"/>
      <c r="BA156" s="400"/>
      <c r="BB156" s="401"/>
      <c r="BC156" s="399"/>
      <c r="BD156" s="400"/>
      <c r="BE156" s="400"/>
      <c r="BF156" s="401"/>
      <c r="BG156" s="409">
        <f t="shared" si="2"/>
        <v>0</v>
      </c>
      <c r="BH156" s="410"/>
    </row>
    <row r="157" spans="1:60" ht="20.100000000000001" customHeight="1" x14ac:dyDescent="0.2">
      <c r="A157" s="173" t="s">
        <v>657</v>
      </c>
      <c r="B157" s="221"/>
      <c r="C157" s="175" t="s">
        <v>78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7"/>
      <c r="AC157" s="206" t="s">
        <v>101</v>
      </c>
      <c r="AD157" s="207"/>
      <c r="AE157" s="466">
        <v>2300000</v>
      </c>
      <c r="AF157" s="467"/>
      <c r="AG157" s="467"/>
      <c r="AH157" s="468"/>
      <c r="AI157" s="417">
        <f>2300000-542220</f>
        <v>1757780</v>
      </c>
      <c r="AJ157" s="436"/>
      <c r="AK157" s="436"/>
      <c r="AL157" s="437"/>
      <c r="AM157" s="399"/>
      <c r="AN157" s="400"/>
      <c r="AO157" s="400"/>
      <c r="AP157" s="401"/>
      <c r="AQ157" s="399"/>
      <c r="AR157" s="400"/>
      <c r="AS157" s="400"/>
      <c r="AT157" s="401"/>
      <c r="AU157" s="399"/>
      <c r="AV157" s="400"/>
      <c r="AW157" s="400"/>
      <c r="AX157" s="401"/>
      <c r="AY157" s="399"/>
      <c r="AZ157" s="400"/>
      <c r="BA157" s="400"/>
      <c r="BB157" s="401"/>
      <c r="BC157" s="399"/>
      <c r="BD157" s="400"/>
      <c r="BE157" s="400"/>
      <c r="BF157" s="401"/>
      <c r="BG157" s="409">
        <f t="shared" si="2"/>
        <v>0</v>
      </c>
      <c r="BH157" s="410"/>
    </row>
    <row r="158" spans="1:60" ht="20.100000000000001" hidden="1" customHeight="1" x14ac:dyDescent="0.2">
      <c r="A158" s="173" t="s">
        <v>658</v>
      </c>
      <c r="B158" s="221"/>
      <c r="C158" s="175" t="s">
        <v>79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7"/>
      <c r="AC158" s="206" t="s">
        <v>102</v>
      </c>
      <c r="AD158" s="207"/>
      <c r="AE158" s="399"/>
      <c r="AF158" s="400"/>
      <c r="AG158" s="400"/>
      <c r="AH158" s="401"/>
      <c r="AI158" s="399"/>
      <c r="AJ158" s="400"/>
      <c r="AK158" s="400"/>
      <c r="AL158" s="401"/>
      <c r="AM158" s="399"/>
      <c r="AN158" s="400"/>
      <c r="AO158" s="400"/>
      <c r="AP158" s="401"/>
      <c r="AQ158" s="399"/>
      <c r="AR158" s="400"/>
      <c r="AS158" s="400"/>
      <c r="AT158" s="401"/>
      <c r="AU158" s="399"/>
      <c r="AV158" s="400"/>
      <c r="AW158" s="400"/>
      <c r="AX158" s="401"/>
      <c r="AY158" s="399"/>
      <c r="AZ158" s="400"/>
      <c r="BA158" s="400"/>
      <c r="BB158" s="401"/>
      <c r="BC158" s="399"/>
      <c r="BD158" s="400"/>
      <c r="BE158" s="400"/>
      <c r="BF158" s="401"/>
      <c r="BG158" s="409" t="str">
        <f t="shared" si="2"/>
        <v>n.é.</v>
      </c>
      <c r="BH158" s="410"/>
    </row>
    <row r="159" spans="1:60" ht="20.100000000000001" hidden="1" customHeight="1" x14ac:dyDescent="0.2">
      <c r="A159" s="173" t="s">
        <v>659</v>
      </c>
      <c r="B159" s="221"/>
      <c r="C159" s="175" t="s">
        <v>80</v>
      </c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7"/>
      <c r="AC159" s="206" t="s">
        <v>103</v>
      </c>
      <c r="AD159" s="207"/>
      <c r="AE159" s="399"/>
      <c r="AF159" s="400"/>
      <c r="AG159" s="400"/>
      <c r="AH159" s="401"/>
      <c r="AI159" s="399"/>
      <c r="AJ159" s="400"/>
      <c r="AK159" s="400"/>
      <c r="AL159" s="401"/>
      <c r="AM159" s="399"/>
      <c r="AN159" s="400"/>
      <c r="AO159" s="400"/>
      <c r="AP159" s="401"/>
      <c r="AQ159" s="399"/>
      <c r="AR159" s="400"/>
      <c r="AS159" s="400"/>
      <c r="AT159" s="401"/>
      <c r="AU159" s="399"/>
      <c r="AV159" s="400"/>
      <c r="AW159" s="400"/>
      <c r="AX159" s="401"/>
      <c r="AY159" s="399"/>
      <c r="AZ159" s="400"/>
      <c r="BA159" s="400"/>
      <c r="BB159" s="401"/>
      <c r="BC159" s="399"/>
      <c r="BD159" s="400"/>
      <c r="BE159" s="400"/>
      <c r="BF159" s="401"/>
      <c r="BG159" s="409" t="str">
        <f t="shared" si="2"/>
        <v>n.é.</v>
      </c>
      <c r="BH159" s="410"/>
    </row>
    <row r="160" spans="1:60" ht="19.5" customHeight="1" x14ac:dyDescent="0.2">
      <c r="A160" s="173" t="s">
        <v>660</v>
      </c>
      <c r="B160" s="221"/>
      <c r="C160" s="175" t="s">
        <v>81</v>
      </c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7"/>
      <c r="AC160" s="206" t="s">
        <v>104</v>
      </c>
      <c r="AD160" s="207"/>
      <c r="AE160" s="399">
        <v>5000</v>
      </c>
      <c r="AF160" s="400"/>
      <c r="AG160" s="400"/>
      <c r="AH160" s="401"/>
      <c r="AI160" s="399">
        <v>5000</v>
      </c>
      <c r="AJ160" s="400"/>
      <c r="AK160" s="400"/>
      <c r="AL160" s="401"/>
      <c r="AM160" s="399"/>
      <c r="AN160" s="400"/>
      <c r="AO160" s="400"/>
      <c r="AP160" s="401"/>
      <c r="AQ160" s="399"/>
      <c r="AR160" s="400"/>
      <c r="AS160" s="400"/>
      <c r="AT160" s="401"/>
      <c r="AU160" s="399"/>
      <c r="AV160" s="400"/>
      <c r="AW160" s="400"/>
      <c r="AX160" s="401"/>
      <c r="AY160" s="399"/>
      <c r="AZ160" s="400"/>
      <c r="BA160" s="400"/>
      <c r="BB160" s="401"/>
      <c r="BC160" s="399"/>
      <c r="BD160" s="400"/>
      <c r="BE160" s="400"/>
      <c r="BF160" s="401"/>
      <c r="BG160" s="409">
        <f t="shared" si="2"/>
        <v>0</v>
      </c>
      <c r="BH160" s="410"/>
    </row>
    <row r="161" spans="1:60" ht="20.100000000000001" customHeight="1" x14ac:dyDescent="0.2">
      <c r="A161" s="183" t="s">
        <v>661</v>
      </c>
      <c r="B161" s="222"/>
      <c r="C161" s="196" t="s">
        <v>788</v>
      </c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8"/>
      <c r="AC161" s="204" t="s">
        <v>105</v>
      </c>
      <c r="AD161" s="205"/>
      <c r="AE161" s="193">
        <f>SUM(AE156:AH160)</f>
        <v>6171500</v>
      </c>
      <c r="AF161" s="194"/>
      <c r="AG161" s="194"/>
      <c r="AH161" s="195"/>
      <c r="AI161" s="193">
        <f>SUM(AI156:AL160)</f>
        <v>5862780</v>
      </c>
      <c r="AJ161" s="194"/>
      <c r="AK161" s="194"/>
      <c r="AL161" s="195"/>
      <c r="AM161" s="193">
        <f>SUM(AM156:AP160)</f>
        <v>0</v>
      </c>
      <c r="AN161" s="194"/>
      <c r="AO161" s="194"/>
      <c r="AP161" s="195"/>
      <c r="AQ161" s="193">
        <f>SUM(AQ156:AT160)</f>
        <v>0</v>
      </c>
      <c r="AR161" s="194"/>
      <c r="AS161" s="194"/>
      <c r="AT161" s="195"/>
      <c r="AU161" s="193">
        <f>SUM(AU156:AX160)</f>
        <v>0</v>
      </c>
      <c r="AV161" s="194"/>
      <c r="AW161" s="194"/>
      <c r="AX161" s="195"/>
      <c r="AY161" s="193">
        <f>SUM(AY156:BB160)</f>
        <v>0</v>
      </c>
      <c r="AZ161" s="194"/>
      <c r="BA161" s="194"/>
      <c r="BB161" s="195"/>
      <c r="BC161" s="193">
        <f>SUM(BC156:BF160)</f>
        <v>0</v>
      </c>
      <c r="BD161" s="194"/>
      <c r="BE161" s="194"/>
      <c r="BF161" s="195"/>
      <c r="BG161" s="181">
        <f t="shared" si="2"/>
        <v>0</v>
      </c>
      <c r="BH161" s="182"/>
    </row>
    <row r="162" spans="1:60" ht="20.100000000000001" customHeight="1" x14ac:dyDescent="0.2">
      <c r="A162" s="183" t="s">
        <v>662</v>
      </c>
      <c r="B162" s="222"/>
      <c r="C162" s="196" t="s">
        <v>789</v>
      </c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8"/>
      <c r="AC162" s="204" t="s">
        <v>57</v>
      </c>
      <c r="AD162" s="205"/>
      <c r="AE162" s="193">
        <f>AE138+AE141+AE152+AE155+AE161</f>
        <v>25655330</v>
      </c>
      <c r="AF162" s="194"/>
      <c r="AG162" s="194"/>
      <c r="AH162" s="195"/>
      <c r="AI162" s="193">
        <f>AI138+AI141+AI152+AI155+AI161</f>
        <v>26546111</v>
      </c>
      <c r="AJ162" s="194"/>
      <c r="AK162" s="194"/>
      <c r="AL162" s="195"/>
      <c r="AM162" s="193">
        <f>AM138+AM141+AM152+AM155+AM161</f>
        <v>0</v>
      </c>
      <c r="AN162" s="194"/>
      <c r="AO162" s="194"/>
      <c r="AP162" s="195"/>
      <c r="AQ162" s="193">
        <f>AQ138+AQ141+AQ152+AQ155+AQ161</f>
        <v>0</v>
      </c>
      <c r="AR162" s="194"/>
      <c r="AS162" s="194"/>
      <c r="AT162" s="195"/>
      <c r="AU162" s="193">
        <f>AU138+AU141+AU152+AU155+AU161</f>
        <v>0</v>
      </c>
      <c r="AV162" s="194"/>
      <c r="AW162" s="194"/>
      <c r="AX162" s="195"/>
      <c r="AY162" s="193">
        <f>AY138+AY141+AY152+AY155+AY161</f>
        <v>0</v>
      </c>
      <c r="AZ162" s="194"/>
      <c r="BA162" s="194"/>
      <c r="BB162" s="195"/>
      <c r="BC162" s="193">
        <f>BC138+BC141+BC152+BC155+BC161</f>
        <v>0</v>
      </c>
      <c r="BD162" s="194"/>
      <c r="BE162" s="194"/>
      <c r="BF162" s="195"/>
      <c r="BG162" s="181">
        <f t="shared" si="2"/>
        <v>0</v>
      </c>
      <c r="BH162" s="182"/>
    </row>
    <row r="163" spans="1:60" ht="20.100000000000001" hidden="1" customHeight="1" x14ac:dyDescent="0.2">
      <c r="A163" s="173" t="s">
        <v>663</v>
      </c>
      <c r="B163" s="221"/>
      <c r="C163" s="175" t="s">
        <v>108</v>
      </c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7"/>
      <c r="AC163" s="206" t="s">
        <v>116</v>
      </c>
      <c r="AD163" s="207"/>
      <c r="AE163" s="399"/>
      <c r="AF163" s="400"/>
      <c r="AG163" s="400"/>
      <c r="AH163" s="401"/>
      <c r="AI163" s="399"/>
      <c r="AJ163" s="400"/>
      <c r="AK163" s="400"/>
      <c r="AL163" s="401"/>
      <c r="AM163" s="399"/>
      <c r="AN163" s="400"/>
      <c r="AO163" s="400"/>
      <c r="AP163" s="401"/>
      <c r="AQ163" s="399"/>
      <c r="AR163" s="400"/>
      <c r="AS163" s="400"/>
      <c r="AT163" s="401"/>
      <c r="AU163" s="399"/>
      <c r="AV163" s="400"/>
      <c r="AW163" s="400"/>
      <c r="AX163" s="401"/>
      <c r="AY163" s="399"/>
      <c r="AZ163" s="400"/>
      <c r="BA163" s="400"/>
      <c r="BB163" s="401"/>
      <c r="BC163" s="399"/>
      <c r="BD163" s="400"/>
      <c r="BE163" s="400"/>
      <c r="BF163" s="401"/>
      <c r="BG163" s="409" t="str">
        <f t="shared" si="2"/>
        <v>n.é.</v>
      </c>
      <c r="BH163" s="410"/>
    </row>
    <row r="164" spans="1:60" ht="20.100000000000001" hidden="1" customHeight="1" x14ac:dyDescent="0.2">
      <c r="A164" s="173" t="s">
        <v>664</v>
      </c>
      <c r="B164" s="221"/>
      <c r="C164" s="175" t="s">
        <v>109</v>
      </c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7"/>
      <c r="AC164" s="206" t="s">
        <v>117</v>
      </c>
      <c r="AD164" s="207"/>
      <c r="AE164" s="399"/>
      <c r="AF164" s="400"/>
      <c r="AG164" s="400"/>
      <c r="AH164" s="401"/>
      <c r="AI164" s="399"/>
      <c r="AJ164" s="400"/>
      <c r="AK164" s="400"/>
      <c r="AL164" s="401"/>
      <c r="AM164" s="399"/>
      <c r="AN164" s="400"/>
      <c r="AO164" s="400"/>
      <c r="AP164" s="401"/>
      <c r="AQ164" s="399"/>
      <c r="AR164" s="400"/>
      <c r="AS164" s="400"/>
      <c r="AT164" s="401"/>
      <c r="AU164" s="399"/>
      <c r="AV164" s="400"/>
      <c r="AW164" s="400"/>
      <c r="AX164" s="401"/>
      <c r="AY164" s="399"/>
      <c r="AZ164" s="400"/>
      <c r="BA164" s="400"/>
      <c r="BB164" s="401"/>
      <c r="BC164" s="399"/>
      <c r="BD164" s="400"/>
      <c r="BE164" s="400"/>
      <c r="BF164" s="401"/>
      <c r="BG164" s="409" t="str">
        <f t="shared" si="2"/>
        <v>n.é.</v>
      </c>
      <c r="BH164" s="410"/>
    </row>
    <row r="165" spans="1:60" ht="20.100000000000001" hidden="1" customHeight="1" x14ac:dyDescent="0.2">
      <c r="A165" s="173" t="s">
        <v>665</v>
      </c>
      <c r="B165" s="221"/>
      <c r="C165" s="223" t="s">
        <v>110</v>
      </c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5"/>
      <c r="AC165" s="206" t="s">
        <v>118</v>
      </c>
      <c r="AD165" s="207"/>
      <c r="AE165" s="399"/>
      <c r="AF165" s="400"/>
      <c r="AG165" s="400"/>
      <c r="AH165" s="401"/>
      <c r="AI165" s="399"/>
      <c r="AJ165" s="400"/>
      <c r="AK165" s="400"/>
      <c r="AL165" s="401"/>
      <c r="AM165" s="399"/>
      <c r="AN165" s="400"/>
      <c r="AO165" s="400"/>
      <c r="AP165" s="401"/>
      <c r="AQ165" s="399"/>
      <c r="AR165" s="400"/>
      <c r="AS165" s="400"/>
      <c r="AT165" s="401"/>
      <c r="AU165" s="399"/>
      <c r="AV165" s="400"/>
      <c r="AW165" s="400"/>
      <c r="AX165" s="401"/>
      <c r="AY165" s="399"/>
      <c r="AZ165" s="400"/>
      <c r="BA165" s="400"/>
      <c r="BB165" s="401"/>
      <c r="BC165" s="399"/>
      <c r="BD165" s="400"/>
      <c r="BE165" s="400"/>
      <c r="BF165" s="401"/>
      <c r="BG165" s="409" t="str">
        <f t="shared" si="2"/>
        <v>n.é.</v>
      </c>
      <c r="BH165" s="410"/>
    </row>
    <row r="166" spans="1:60" ht="20.100000000000001" hidden="1" customHeight="1" x14ac:dyDescent="0.2">
      <c r="A166" s="173" t="s">
        <v>666</v>
      </c>
      <c r="B166" s="221"/>
      <c r="C166" s="223" t="s">
        <v>111</v>
      </c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5"/>
      <c r="AC166" s="206" t="s">
        <v>119</v>
      </c>
      <c r="AD166" s="207"/>
      <c r="AE166" s="399"/>
      <c r="AF166" s="400"/>
      <c r="AG166" s="400"/>
      <c r="AH166" s="401"/>
      <c r="AI166" s="399"/>
      <c r="AJ166" s="400"/>
      <c r="AK166" s="400"/>
      <c r="AL166" s="401"/>
      <c r="AM166" s="399"/>
      <c r="AN166" s="400"/>
      <c r="AO166" s="400"/>
      <c r="AP166" s="401"/>
      <c r="AQ166" s="399"/>
      <c r="AR166" s="400"/>
      <c r="AS166" s="400"/>
      <c r="AT166" s="401"/>
      <c r="AU166" s="399"/>
      <c r="AV166" s="400"/>
      <c r="AW166" s="400"/>
      <c r="AX166" s="401"/>
      <c r="AY166" s="399"/>
      <c r="AZ166" s="400"/>
      <c r="BA166" s="400"/>
      <c r="BB166" s="401"/>
      <c r="BC166" s="399"/>
      <c r="BD166" s="400"/>
      <c r="BE166" s="400"/>
      <c r="BF166" s="401"/>
      <c r="BG166" s="409" t="str">
        <f t="shared" si="2"/>
        <v>n.é.</v>
      </c>
      <c r="BH166" s="410"/>
    </row>
    <row r="167" spans="1:60" ht="20.100000000000001" hidden="1" customHeight="1" x14ac:dyDescent="0.2">
      <c r="A167" s="173" t="s">
        <v>667</v>
      </c>
      <c r="B167" s="221"/>
      <c r="C167" s="223" t="s">
        <v>112</v>
      </c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5"/>
      <c r="AC167" s="206" t="s">
        <v>120</v>
      </c>
      <c r="AD167" s="207"/>
      <c r="AE167" s="399"/>
      <c r="AF167" s="400"/>
      <c r="AG167" s="400"/>
      <c r="AH167" s="401"/>
      <c r="AI167" s="399"/>
      <c r="AJ167" s="400"/>
      <c r="AK167" s="400"/>
      <c r="AL167" s="401"/>
      <c r="AM167" s="399"/>
      <c r="AN167" s="400"/>
      <c r="AO167" s="400"/>
      <c r="AP167" s="401"/>
      <c r="AQ167" s="399"/>
      <c r="AR167" s="400"/>
      <c r="AS167" s="400"/>
      <c r="AT167" s="401"/>
      <c r="AU167" s="399"/>
      <c r="AV167" s="400"/>
      <c r="AW167" s="400"/>
      <c r="AX167" s="401"/>
      <c r="AY167" s="399"/>
      <c r="AZ167" s="400"/>
      <c r="BA167" s="400"/>
      <c r="BB167" s="401"/>
      <c r="BC167" s="399"/>
      <c r="BD167" s="400"/>
      <c r="BE167" s="400"/>
      <c r="BF167" s="401"/>
      <c r="BG167" s="409" t="str">
        <f t="shared" si="2"/>
        <v>n.é.</v>
      </c>
      <c r="BH167" s="410"/>
    </row>
    <row r="168" spans="1:60" ht="20.100000000000001" hidden="1" customHeight="1" x14ac:dyDescent="0.2">
      <c r="A168" s="173" t="s">
        <v>668</v>
      </c>
      <c r="B168" s="221"/>
      <c r="C168" s="175" t="s">
        <v>113</v>
      </c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7"/>
      <c r="AC168" s="206" t="s">
        <v>121</v>
      </c>
      <c r="AD168" s="207"/>
      <c r="AE168" s="399"/>
      <c r="AF168" s="400"/>
      <c r="AG168" s="400"/>
      <c r="AH168" s="401"/>
      <c r="AI168" s="399"/>
      <c r="AJ168" s="400"/>
      <c r="AK168" s="400"/>
      <c r="AL168" s="401"/>
      <c r="AM168" s="399"/>
      <c r="AN168" s="400"/>
      <c r="AO168" s="400"/>
      <c r="AP168" s="401"/>
      <c r="AQ168" s="399"/>
      <c r="AR168" s="400"/>
      <c r="AS168" s="400"/>
      <c r="AT168" s="401"/>
      <c r="AU168" s="399"/>
      <c r="AV168" s="400"/>
      <c r="AW168" s="400"/>
      <c r="AX168" s="401"/>
      <c r="AY168" s="399"/>
      <c r="AZ168" s="400"/>
      <c r="BA168" s="400"/>
      <c r="BB168" s="401"/>
      <c r="BC168" s="399"/>
      <c r="BD168" s="400"/>
      <c r="BE168" s="400"/>
      <c r="BF168" s="401"/>
      <c r="BG168" s="409" t="str">
        <f t="shared" si="2"/>
        <v>n.é.</v>
      </c>
      <c r="BH168" s="410"/>
    </row>
    <row r="169" spans="1:60" ht="20.100000000000001" hidden="1" customHeight="1" x14ac:dyDescent="0.2">
      <c r="A169" s="173" t="s">
        <v>669</v>
      </c>
      <c r="B169" s="221"/>
      <c r="C169" s="175" t="s">
        <v>114</v>
      </c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7"/>
      <c r="AC169" s="206" t="s">
        <v>122</v>
      </c>
      <c r="AD169" s="207"/>
      <c r="AE169" s="399"/>
      <c r="AF169" s="400"/>
      <c r="AG169" s="400"/>
      <c r="AH169" s="401"/>
      <c r="AI169" s="399"/>
      <c r="AJ169" s="400"/>
      <c r="AK169" s="400"/>
      <c r="AL169" s="401"/>
      <c r="AM169" s="399"/>
      <c r="AN169" s="400"/>
      <c r="AO169" s="400"/>
      <c r="AP169" s="401"/>
      <c r="AQ169" s="399"/>
      <c r="AR169" s="400"/>
      <c r="AS169" s="400"/>
      <c r="AT169" s="401"/>
      <c r="AU169" s="399"/>
      <c r="AV169" s="400"/>
      <c r="AW169" s="400"/>
      <c r="AX169" s="401"/>
      <c r="AY169" s="399"/>
      <c r="AZ169" s="400"/>
      <c r="BA169" s="400"/>
      <c r="BB169" s="401"/>
      <c r="BC169" s="399"/>
      <c r="BD169" s="400"/>
      <c r="BE169" s="400"/>
      <c r="BF169" s="401"/>
      <c r="BG169" s="409" t="str">
        <f t="shared" si="2"/>
        <v>n.é.</v>
      </c>
      <c r="BH169" s="410"/>
    </row>
    <row r="170" spans="1:60" ht="20.100000000000001" hidden="1" customHeight="1" x14ac:dyDescent="0.2">
      <c r="A170" s="173" t="s">
        <v>670</v>
      </c>
      <c r="B170" s="221"/>
      <c r="C170" s="175" t="s">
        <v>115</v>
      </c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7"/>
      <c r="AC170" s="206" t="s">
        <v>123</v>
      </c>
      <c r="AD170" s="207"/>
      <c r="AE170" s="399"/>
      <c r="AF170" s="400"/>
      <c r="AG170" s="400"/>
      <c r="AH170" s="401"/>
      <c r="AI170" s="399"/>
      <c r="AJ170" s="400"/>
      <c r="AK170" s="400"/>
      <c r="AL170" s="401"/>
      <c r="AM170" s="399"/>
      <c r="AN170" s="400"/>
      <c r="AO170" s="400"/>
      <c r="AP170" s="401"/>
      <c r="AQ170" s="399"/>
      <c r="AR170" s="400"/>
      <c r="AS170" s="400"/>
      <c r="AT170" s="401"/>
      <c r="AU170" s="399"/>
      <c r="AV170" s="400"/>
      <c r="AW170" s="400"/>
      <c r="AX170" s="401"/>
      <c r="AY170" s="399"/>
      <c r="AZ170" s="400"/>
      <c r="BA170" s="400"/>
      <c r="BB170" s="401"/>
      <c r="BC170" s="399"/>
      <c r="BD170" s="400"/>
      <c r="BE170" s="400"/>
      <c r="BF170" s="401"/>
      <c r="BG170" s="409" t="str">
        <f t="shared" si="2"/>
        <v>n.é.</v>
      </c>
      <c r="BH170" s="410"/>
    </row>
    <row r="171" spans="1:60" ht="20.100000000000001" customHeight="1" x14ac:dyDescent="0.2">
      <c r="A171" s="183" t="s">
        <v>671</v>
      </c>
      <c r="B171" s="222"/>
      <c r="C171" s="196" t="s">
        <v>790</v>
      </c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8"/>
      <c r="AC171" s="204" t="s">
        <v>58</v>
      </c>
      <c r="AD171" s="205"/>
      <c r="AE171" s="193">
        <f>AE163+AE164+AE165+AE166+AE167+AE168+AE169+AE170</f>
        <v>0</v>
      </c>
      <c r="AF171" s="194"/>
      <c r="AG171" s="194"/>
      <c r="AH171" s="195"/>
      <c r="AI171" s="193">
        <f>AI163+AI164+AI165+AI166+AI167+AI168+AI169+AI170</f>
        <v>0</v>
      </c>
      <c r="AJ171" s="194"/>
      <c r="AK171" s="194"/>
      <c r="AL171" s="195"/>
      <c r="AM171" s="193">
        <f>AM163+AM164+AM165+AM166+AM167+AM168+AM169+AM170</f>
        <v>0</v>
      </c>
      <c r="AN171" s="194"/>
      <c r="AO171" s="194"/>
      <c r="AP171" s="195"/>
      <c r="AQ171" s="193">
        <f>AQ163+AQ164+AQ165+AQ166+AQ167+AQ168+AQ169+AQ170</f>
        <v>0</v>
      </c>
      <c r="AR171" s="194"/>
      <c r="AS171" s="194"/>
      <c r="AT171" s="195"/>
      <c r="AU171" s="193">
        <f>AU163+AU164+AU165+AU166+AU167+AU168+AU169+AU170</f>
        <v>0</v>
      </c>
      <c r="AV171" s="194"/>
      <c r="AW171" s="194"/>
      <c r="AX171" s="195"/>
      <c r="AY171" s="193">
        <f>AY163+AY164+AY165+AY166+AY167+AY168+AY169+AY170</f>
        <v>0</v>
      </c>
      <c r="AZ171" s="194"/>
      <c r="BA171" s="194"/>
      <c r="BB171" s="195"/>
      <c r="BC171" s="193">
        <f>BC163+BC164+BC165+BC166+BC167+BC168+BC169+BC170</f>
        <v>0</v>
      </c>
      <c r="BD171" s="194"/>
      <c r="BE171" s="194"/>
      <c r="BF171" s="195"/>
      <c r="BG171" s="181" t="str">
        <f t="shared" si="2"/>
        <v>n.é.</v>
      </c>
      <c r="BH171" s="182"/>
    </row>
    <row r="172" spans="1:60" ht="20.100000000000001" hidden="1" customHeight="1" x14ac:dyDescent="0.2">
      <c r="A172" s="173" t="s">
        <v>699</v>
      </c>
      <c r="B172" s="221"/>
      <c r="C172" s="217" t="s">
        <v>142</v>
      </c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9"/>
      <c r="AC172" s="206" t="s">
        <v>131</v>
      </c>
      <c r="AD172" s="207"/>
      <c r="AE172" s="399"/>
      <c r="AF172" s="400"/>
      <c r="AG172" s="400"/>
      <c r="AH172" s="401"/>
      <c r="AI172" s="399"/>
      <c r="AJ172" s="400"/>
      <c r="AK172" s="400"/>
      <c r="AL172" s="401"/>
      <c r="AM172" s="399"/>
      <c r="AN172" s="400"/>
      <c r="AO172" s="400"/>
      <c r="AP172" s="401"/>
      <c r="AQ172" s="399"/>
      <c r="AR172" s="400"/>
      <c r="AS172" s="400"/>
      <c r="AT172" s="401"/>
      <c r="AU172" s="399"/>
      <c r="AV172" s="400"/>
      <c r="AW172" s="400"/>
      <c r="AX172" s="401"/>
      <c r="AY172" s="399"/>
      <c r="AZ172" s="400"/>
      <c r="BA172" s="400"/>
      <c r="BB172" s="401"/>
      <c r="BC172" s="399"/>
      <c r="BD172" s="400"/>
      <c r="BE172" s="400"/>
      <c r="BF172" s="401"/>
      <c r="BG172" s="409" t="str">
        <f t="shared" si="2"/>
        <v>n.é.</v>
      </c>
      <c r="BH172" s="410"/>
    </row>
    <row r="173" spans="1:60" ht="20.100000000000001" hidden="1" customHeight="1" x14ac:dyDescent="0.2">
      <c r="A173" s="173" t="s">
        <v>700</v>
      </c>
      <c r="B173" s="174"/>
      <c r="C173" s="217" t="s">
        <v>673</v>
      </c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9"/>
      <c r="AC173" s="206" t="s">
        <v>672</v>
      </c>
      <c r="AD173" s="207"/>
      <c r="AE173" s="399"/>
      <c r="AF173" s="400"/>
      <c r="AG173" s="400"/>
      <c r="AH173" s="401"/>
      <c r="AI173" s="399"/>
      <c r="AJ173" s="400"/>
      <c r="AK173" s="400"/>
      <c r="AL173" s="401"/>
      <c r="AM173" s="399"/>
      <c r="AN173" s="400"/>
      <c r="AO173" s="400"/>
      <c r="AP173" s="401"/>
      <c r="AQ173" s="399"/>
      <c r="AR173" s="400"/>
      <c r="AS173" s="400"/>
      <c r="AT173" s="401"/>
      <c r="AU173" s="399"/>
      <c r="AV173" s="400"/>
      <c r="AW173" s="400"/>
      <c r="AX173" s="401"/>
      <c r="AY173" s="399"/>
      <c r="AZ173" s="400"/>
      <c r="BA173" s="400"/>
      <c r="BB173" s="401"/>
      <c r="BC173" s="399"/>
      <c r="BD173" s="400"/>
      <c r="BE173" s="400"/>
      <c r="BF173" s="401"/>
      <c r="BG173" s="409" t="str">
        <f t="shared" si="2"/>
        <v>n.é.</v>
      </c>
      <c r="BH173" s="410"/>
    </row>
    <row r="174" spans="1:60" ht="20.100000000000001" hidden="1" customHeight="1" x14ac:dyDescent="0.2">
      <c r="A174" s="173" t="s">
        <v>701</v>
      </c>
      <c r="B174" s="174"/>
      <c r="C174" s="217" t="s">
        <v>674</v>
      </c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9"/>
      <c r="AC174" s="206" t="s">
        <v>675</v>
      </c>
      <c r="AD174" s="207"/>
      <c r="AE174" s="399"/>
      <c r="AF174" s="400"/>
      <c r="AG174" s="400"/>
      <c r="AH174" s="401"/>
      <c r="AI174" s="399"/>
      <c r="AJ174" s="400"/>
      <c r="AK174" s="400"/>
      <c r="AL174" s="401"/>
      <c r="AM174" s="399"/>
      <c r="AN174" s="400"/>
      <c r="AO174" s="400"/>
      <c r="AP174" s="401"/>
      <c r="AQ174" s="399"/>
      <c r="AR174" s="400"/>
      <c r="AS174" s="400"/>
      <c r="AT174" s="401"/>
      <c r="AU174" s="399"/>
      <c r="AV174" s="400"/>
      <c r="AW174" s="400"/>
      <c r="AX174" s="401"/>
      <c r="AY174" s="399"/>
      <c r="AZ174" s="400"/>
      <c r="BA174" s="400"/>
      <c r="BB174" s="401"/>
      <c r="BC174" s="399"/>
      <c r="BD174" s="400"/>
      <c r="BE174" s="400"/>
      <c r="BF174" s="401"/>
      <c r="BG174" s="409" t="str">
        <f t="shared" si="2"/>
        <v>n.é.</v>
      </c>
      <c r="BH174" s="410"/>
    </row>
    <row r="175" spans="1:60" ht="20.100000000000001" hidden="1" customHeight="1" x14ac:dyDescent="0.2">
      <c r="A175" s="173" t="s">
        <v>702</v>
      </c>
      <c r="B175" s="174"/>
      <c r="C175" s="217" t="s">
        <v>676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9"/>
      <c r="AC175" s="206" t="s">
        <v>677</v>
      </c>
      <c r="AD175" s="207"/>
      <c r="AE175" s="399"/>
      <c r="AF175" s="400"/>
      <c r="AG175" s="400"/>
      <c r="AH175" s="401"/>
      <c r="AI175" s="399"/>
      <c r="AJ175" s="400"/>
      <c r="AK175" s="400"/>
      <c r="AL175" s="401"/>
      <c r="AM175" s="399"/>
      <c r="AN175" s="400"/>
      <c r="AO175" s="400"/>
      <c r="AP175" s="401"/>
      <c r="AQ175" s="399"/>
      <c r="AR175" s="400"/>
      <c r="AS175" s="400"/>
      <c r="AT175" s="401"/>
      <c r="AU175" s="399"/>
      <c r="AV175" s="400"/>
      <c r="AW175" s="400"/>
      <c r="AX175" s="401"/>
      <c r="AY175" s="399"/>
      <c r="AZ175" s="400"/>
      <c r="BA175" s="400"/>
      <c r="BB175" s="401"/>
      <c r="BC175" s="399"/>
      <c r="BD175" s="400"/>
      <c r="BE175" s="400"/>
      <c r="BF175" s="401"/>
      <c r="BG175" s="409" t="str">
        <f t="shared" si="2"/>
        <v>n.é.</v>
      </c>
      <c r="BH175" s="410"/>
    </row>
    <row r="176" spans="1:60" ht="20.100000000000001" hidden="1" customHeight="1" x14ac:dyDescent="0.2">
      <c r="A176" s="173" t="s">
        <v>703</v>
      </c>
      <c r="B176" s="174"/>
      <c r="C176" s="217" t="s">
        <v>425</v>
      </c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9"/>
      <c r="AC176" s="206" t="s">
        <v>132</v>
      </c>
      <c r="AD176" s="207"/>
      <c r="AE176" s="399"/>
      <c r="AF176" s="400"/>
      <c r="AG176" s="400"/>
      <c r="AH176" s="401"/>
      <c r="AI176" s="399"/>
      <c r="AJ176" s="400"/>
      <c r="AK176" s="400"/>
      <c r="AL176" s="401"/>
      <c r="AM176" s="399"/>
      <c r="AN176" s="400"/>
      <c r="AO176" s="400"/>
      <c r="AP176" s="401"/>
      <c r="AQ176" s="399"/>
      <c r="AR176" s="400"/>
      <c r="AS176" s="400"/>
      <c r="AT176" s="401"/>
      <c r="AU176" s="399"/>
      <c r="AV176" s="400"/>
      <c r="AW176" s="400"/>
      <c r="AX176" s="401"/>
      <c r="AY176" s="399"/>
      <c r="AZ176" s="400"/>
      <c r="BA176" s="400"/>
      <c r="BB176" s="401"/>
      <c r="BC176" s="399"/>
      <c r="BD176" s="400"/>
      <c r="BE176" s="400"/>
      <c r="BF176" s="401"/>
      <c r="BG176" s="409" t="str">
        <f t="shared" si="2"/>
        <v>n.é.</v>
      </c>
      <c r="BH176" s="410"/>
    </row>
    <row r="177" spans="1:60" ht="20.100000000000001" hidden="1" customHeight="1" x14ac:dyDescent="0.2">
      <c r="A177" s="173" t="s">
        <v>704</v>
      </c>
      <c r="B177" s="174"/>
      <c r="C177" s="217" t="s">
        <v>424</v>
      </c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9"/>
      <c r="AC177" s="206" t="s">
        <v>133</v>
      </c>
      <c r="AD177" s="207"/>
      <c r="AE177" s="399"/>
      <c r="AF177" s="400"/>
      <c r="AG177" s="400"/>
      <c r="AH177" s="401"/>
      <c r="AI177" s="399"/>
      <c r="AJ177" s="400"/>
      <c r="AK177" s="400"/>
      <c r="AL177" s="401"/>
      <c r="AM177" s="399"/>
      <c r="AN177" s="400"/>
      <c r="AO177" s="400"/>
      <c r="AP177" s="401"/>
      <c r="AQ177" s="399"/>
      <c r="AR177" s="400"/>
      <c r="AS177" s="400"/>
      <c r="AT177" s="401"/>
      <c r="AU177" s="399"/>
      <c r="AV177" s="400"/>
      <c r="AW177" s="400"/>
      <c r="AX177" s="401"/>
      <c r="AY177" s="399"/>
      <c r="AZ177" s="400"/>
      <c r="BA177" s="400"/>
      <c r="BB177" s="401"/>
      <c r="BC177" s="399"/>
      <c r="BD177" s="400"/>
      <c r="BE177" s="400"/>
      <c r="BF177" s="401"/>
      <c r="BG177" s="409" t="str">
        <f t="shared" si="2"/>
        <v>n.é.</v>
      </c>
      <c r="BH177" s="410"/>
    </row>
    <row r="178" spans="1:60" ht="20.100000000000001" hidden="1" customHeight="1" x14ac:dyDescent="0.2">
      <c r="A178" s="173" t="s">
        <v>705</v>
      </c>
      <c r="B178" s="174"/>
      <c r="C178" s="217" t="s">
        <v>423</v>
      </c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9"/>
      <c r="AC178" s="206" t="s">
        <v>134</v>
      </c>
      <c r="AD178" s="207"/>
      <c r="AE178" s="399"/>
      <c r="AF178" s="400"/>
      <c r="AG178" s="400"/>
      <c r="AH178" s="401"/>
      <c r="AI178" s="399"/>
      <c r="AJ178" s="400"/>
      <c r="AK178" s="400"/>
      <c r="AL178" s="401"/>
      <c r="AM178" s="399"/>
      <c r="AN178" s="400"/>
      <c r="AO178" s="400"/>
      <c r="AP178" s="401"/>
      <c r="AQ178" s="399"/>
      <c r="AR178" s="400"/>
      <c r="AS178" s="400"/>
      <c r="AT178" s="401"/>
      <c r="AU178" s="399"/>
      <c r="AV178" s="400"/>
      <c r="AW178" s="400"/>
      <c r="AX178" s="401"/>
      <c r="AY178" s="399"/>
      <c r="AZ178" s="400"/>
      <c r="BA178" s="400"/>
      <c r="BB178" s="401"/>
      <c r="BC178" s="399"/>
      <c r="BD178" s="400"/>
      <c r="BE178" s="400"/>
      <c r="BF178" s="401"/>
      <c r="BG178" s="409" t="str">
        <f t="shared" si="2"/>
        <v>n.é.</v>
      </c>
      <c r="BH178" s="410"/>
    </row>
    <row r="179" spans="1:60" ht="20.100000000000001" hidden="1" customHeight="1" x14ac:dyDescent="0.2">
      <c r="A179" s="173" t="s">
        <v>706</v>
      </c>
      <c r="B179" s="174"/>
      <c r="C179" s="217" t="s">
        <v>143</v>
      </c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9"/>
      <c r="AC179" s="206" t="s">
        <v>135</v>
      </c>
      <c r="AD179" s="207"/>
      <c r="AE179" s="399"/>
      <c r="AF179" s="400"/>
      <c r="AG179" s="400"/>
      <c r="AH179" s="401"/>
      <c r="AI179" s="399"/>
      <c r="AJ179" s="400"/>
      <c r="AK179" s="400"/>
      <c r="AL179" s="401"/>
      <c r="AM179" s="399"/>
      <c r="AN179" s="400"/>
      <c r="AO179" s="400"/>
      <c r="AP179" s="401"/>
      <c r="AQ179" s="399"/>
      <c r="AR179" s="400"/>
      <c r="AS179" s="400"/>
      <c r="AT179" s="401"/>
      <c r="AU179" s="399"/>
      <c r="AV179" s="400"/>
      <c r="AW179" s="400"/>
      <c r="AX179" s="401"/>
      <c r="AY179" s="399"/>
      <c r="AZ179" s="400"/>
      <c r="BA179" s="400"/>
      <c r="BB179" s="401"/>
      <c r="BC179" s="399"/>
      <c r="BD179" s="400"/>
      <c r="BE179" s="400"/>
      <c r="BF179" s="401"/>
      <c r="BG179" s="409" t="str">
        <f t="shared" si="2"/>
        <v>n.é.</v>
      </c>
      <c r="BH179" s="410"/>
    </row>
    <row r="180" spans="1:60" ht="20.100000000000001" hidden="1" customHeight="1" x14ac:dyDescent="0.2">
      <c r="A180" s="173" t="s">
        <v>707</v>
      </c>
      <c r="B180" s="174"/>
      <c r="C180" s="217" t="s">
        <v>422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9"/>
      <c r="AC180" s="206" t="s">
        <v>136</v>
      </c>
      <c r="AD180" s="207"/>
      <c r="AE180" s="399"/>
      <c r="AF180" s="400"/>
      <c r="AG180" s="400"/>
      <c r="AH180" s="401"/>
      <c r="AI180" s="399"/>
      <c r="AJ180" s="400"/>
      <c r="AK180" s="400"/>
      <c r="AL180" s="401"/>
      <c r="AM180" s="399"/>
      <c r="AN180" s="400"/>
      <c r="AO180" s="400"/>
      <c r="AP180" s="401"/>
      <c r="AQ180" s="399"/>
      <c r="AR180" s="400"/>
      <c r="AS180" s="400"/>
      <c r="AT180" s="401"/>
      <c r="AU180" s="399"/>
      <c r="AV180" s="400"/>
      <c r="AW180" s="400"/>
      <c r="AX180" s="401"/>
      <c r="AY180" s="399"/>
      <c r="AZ180" s="400"/>
      <c r="BA180" s="400"/>
      <c r="BB180" s="401"/>
      <c r="BC180" s="399"/>
      <c r="BD180" s="400"/>
      <c r="BE180" s="400"/>
      <c r="BF180" s="401"/>
      <c r="BG180" s="409" t="str">
        <f t="shared" si="2"/>
        <v>n.é.</v>
      </c>
      <c r="BH180" s="410"/>
    </row>
    <row r="181" spans="1:60" ht="20.100000000000001" hidden="1" customHeight="1" x14ac:dyDescent="0.2">
      <c r="A181" s="173" t="s">
        <v>708</v>
      </c>
      <c r="B181" s="174"/>
      <c r="C181" s="217" t="s">
        <v>421</v>
      </c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9"/>
      <c r="AC181" s="206" t="s">
        <v>137</v>
      </c>
      <c r="AD181" s="207"/>
      <c r="AE181" s="399"/>
      <c r="AF181" s="400"/>
      <c r="AG181" s="400"/>
      <c r="AH181" s="401"/>
      <c r="AI181" s="399"/>
      <c r="AJ181" s="400"/>
      <c r="AK181" s="400"/>
      <c r="AL181" s="401"/>
      <c r="AM181" s="399"/>
      <c r="AN181" s="400"/>
      <c r="AO181" s="400"/>
      <c r="AP181" s="401"/>
      <c r="AQ181" s="399"/>
      <c r="AR181" s="400"/>
      <c r="AS181" s="400"/>
      <c r="AT181" s="401"/>
      <c r="AU181" s="399"/>
      <c r="AV181" s="400"/>
      <c r="AW181" s="400"/>
      <c r="AX181" s="401"/>
      <c r="AY181" s="399"/>
      <c r="AZ181" s="400"/>
      <c r="BA181" s="400"/>
      <c r="BB181" s="401"/>
      <c r="BC181" s="399"/>
      <c r="BD181" s="400"/>
      <c r="BE181" s="400"/>
      <c r="BF181" s="401"/>
      <c r="BG181" s="409" t="str">
        <f t="shared" si="2"/>
        <v>n.é.</v>
      </c>
      <c r="BH181" s="410"/>
    </row>
    <row r="182" spans="1:60" ht="20.100000000000001" hidden="1" customHeight="1" x14ac:dyDescent="0.2">
      <c r="A182" s="173" t="s">
        <v>709</v>
      </c>
      <c r="B182" s="174"/>
      <c r="C182" s="217" t="s">
        <v>144</v>
      </c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9"/>
      <c r="AC182" s="206" t="s">
        <v>138</v>
      </c>
      <c r="AD182" s="207"/>
      <c r="AE182" s="399"/>
      <c r="AF182" s="400"/>
      <c r="AG182" s="400"/>
      <c r="AH182" s="401"/>
      <c r="AI182" s="399"/>
      <c r="AJ182" s="400"/>
      <c r="AK182" s="400"/>
      <c r="AL182" s="401"/>
      <c r="AM182" s="399"/>
      <c r="AN182" s="400"/>
      <c r="AO182" s="400"/>
      <c r="AP182" s="401"/>
      <c r="AQ182" s="399"/>
      <c r="AR182" s="400"/>
      <c r="AS182" s="400"/>
      <c r="AT182" s="401"/>
      <c r="AU182" s="399"/>
      <c r="AV182" s="400"/>
      <c r="AW182" s="400"/>
      <c r="AX182" s="401"/>
      <c r="AY182" s="399"/>
      <c r="AZ182" s="400"/>
      <c r="BA182" s="400"/>
      <c r="BB182" s="401"/>
      <c r="BC182" s="399"/>
      <c r="BD182" s="400"/>
      <c r="BE182" s="400"/>
      <c r="BF182" s="401"/>
      <c r="BG182" s="409" t="str">
        <f t="shared" si="2"/>
        <v>n.é.</v>
      </c>
      <c r="BH182" s="410"/>
    </row>
    <row r="183" spans="1:60" ht="20.100000000000001" hidden="1" customHeight="1" x14ac:dyDescent="0.2">
      <c r="A183" s="173" t="s">
        <v>710</v>
      </c>
      <c r="B183" s="174"/>
      <c r="C183" s="214" t="s">
        <v>145</v>
      </c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6"/>
      <c r="AC183" s="206" t="s">
        <v>139</v>
      </c>
      <c r="AD183" s="207"/>
      <c r="AE183" s="399"/>
      <c r="AF183" s="400"/>
      <c r="AG183" s="400"/>
      <c r="AH183" s="401"/>
      <c r="AI183" s="399"/>
      <c r="AJ183" s="400"/>
      <c r="AK183" s="400"/>
      <c r="AL183" s="401"/>
      <c r="AM183" s="399"/>
      <c r="AN183" s="400"/>
      <c r="AO183" s="400"/>
      <c r="AP183" s="401"/>
      <c r="AQ183" s="399"/>
      <c r="AR183" s="400"/>
      <c r="AS183" s="400"/>
      <c r="AT183" s="401"/>
      <c r="AU183" s="399"/>
      <c r="AV183" s="400"/>
      <c r="AW183" s="400"/>
      <c r="AX183" s="401"/>
      <c r="AY183" s="399"/>
      <c r="AZ183" s="400"/>
      <c r="BA183" s="400"/>
      <c r="BB183" s="401"/>
      <c r="BC183" s="399"/>
      <c r="BD183" s="400"/>
      <c r="BE183" s="400"/>
      <c r="BF183" s="401"/>
      <c r="BG183" s="409" t="str">
        <f t="shared" si="2"/>
        <v>n.é.</v>
      </c>
      <c r="BH183" s="410"/>
    </row>
    <row r="184" spans="1:60" ht="20.100000000000001" hidden="1" customHeight="1" x14ac:dyDescent="0.2">
      <c r="A184" s="173" t="s">
        <v>711</v>
      </c>
      <c r="B184" s="174"/>
      <c r="C184" s="217" t="s">
        <v>678</v>
      </c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9"/>
      <c r="AC184" s="206" t="s">
        <v>140</v>
      </c>
      <c r="AD184" s="220"/>
      <c r="AE184" s="399"/>
      <c r="AF184" s="400"/>
      <c r="AG184" s="400"/>
      <c r="AH184" s="401"/>
      <c r="AI184" s="399"/>
      <c r="AJ184" s="400"/>
      <c r="AK184" s="400"/>
      <c r="AL184" s="401"/>
      <c r="AM184" s="399"/>
      <c r="AN184" s="400"/>
      <c r="AO184" s="400"/>
      <c r="AP184" s="401"/>
      <c r="AQ184" s="399"/>
      <c r="AR184" s="400"/>
      <c r="AS184" s="400"/>
      <c r="AT184" s="401"/>
      <c r="AU184" s="399"/>
      <c r="AV184" s="400"/>
      <c r="AW184" s="400"/>
      <c r="AX184" s="401"/>
      <c r="AY184" s="399"/>
      <c r="AZ184" s="400"/>
      <c r="BA184" s="400"/>
      <c r="BB184" s="401"/>
      <c r="BC184" s="399"/>
      <c r="BD184" s="400"/>
      <c r="BE184" s="400"/>
      <c r="BF184" s="401"/>
      <c r="BG184" s="409" t="str">
        <f t="shared" si="2"/>
        <v>n.é.</v>
      </c>
      <c r="BH184" s="410"/>
    </row>
    <row r="185" spans="1:60" ht="20.100000000000001" hidden="1" customHeight="1" x14ac:dyDescent="0.2">
      <c r="A185" s="173" t="s">
        <v>712</v>
      </c>
      <c r="B185" s="174"/>
      <c r="C185" s="217" t="s">
        <v>146</v>
      </c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9"/>
      <c r="AC185" s="206" t="s">
        <v>141</v>
      </c>
      <c r="AD185" s="220"/>
      <c r="AE185" s="399"/>
      <c r="AF185" s="400"/>
      <c r="AG185" s="400"/>
      <c r="AH185" s="401"/>
      <c r="AI185" s="399"/>
      <c r="AJ185" s="400"/>
      <c r="AK185" s="400"/>
      <c r="AL185" s="401"/>
      <c r="AM185" s="399"/>
      <c r="AN185" s="400"/>
      <c r="AO185" s="400"/>
      <c r="AP185" s="401"/>
      <c r="AQ185" s="399"/>
      <c r="AR185" s="400"/>
      <c r="AS185" s="400"/>
      <c r="AT185" s="401"/>
      <c r="AU185" s="399"/>
      <c r="AV185" s="400"/>
      <c r="AW185" s="400"/>
      <c r="AX185" s="401"/>
      <c r="AY185" s="399"/>
      <c r="AZ185" s="400"/>
      <c r="BA185" s="400"/>
      <c r="BB185" s="401"/>
      <c r="BC185" s="399"/>
      <c r="BD185" s="400"/>
      <c r="BE185" s="400"/>
      <c r="BF185" s="401"/>
      <c r="BG185" s="409" t="str">
        <f t="shared" si="2"/>
        <v>n.é.</v>
      </c>
      <c r="BH185" s="410"/>
    </row>
    <row r="186" spans="1:60" ht="20.100000000000001" hidden="1" customHeight="1" x14ac:dyDescent="0.2">
      <c r="A186" s="173" t="s">
        <v>713</v>
      </c>
      <c r="B186" s="174"/>
      <c r="C186" s="214" t="s">
        <v>147</v>
      </c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6"/>
      <c r="AC186" s="206" t="s">
        <v>679</v>
      </c>
      <c r="AD186" s="207"/>
      <c r="AE186" s="399"/>
      <c r="AF186" s="400"/>
      <c r="AG186" s="400"/>
      <c r="AH186" s="401"/>
      <c r="AI186" s="399"/>
      <c r="AJ186" s="400"/>
      <c r="AK186" s="400"/>
      <c r="AL186" s="401"/>
      <c r="AM186" s="384" t="s">
        <v>599</v>
      </c>
      <c r="AN186" s="385"/>
      <c r="AO186" s="385"/>
      <c r="AP186" s="386"/>
      <c r="AQ186" s="384" t="s">
        <v>599</v>
      </c>
      <c r="AR186" s="385"/>
      <c r="AS186" s="385"/>
      <c r="AT186" s="386"/>
      <c r="AU186" s="384" t="s">
        <v>599</v>
      </c>
      <c r="AV186" s="385"/>
      <c r="AW186" s="385"/>
      <c r="AX186" s="386"/>
      <c r="AY186" s="384" t="s">
        <v>599</v>
      </c>
      <c r="AZ186" s="385"/>
      <c r="BA186" s="385"/>
      <c r="BB186" s="386"/>
      <c r="BC186" s="384" t="s">
        <v>599</v>
      </c>
      <c r="BD186" s="385"/>
      <c r="BE186" s="385"/>
      <c r="BF186" s="386"/>
      <c r="BG186" s="387" t="s">
        <v>601</v>
      </c>
      <c r="BH186" s="388"/>
    </row>
    <row r="187" spans="1:60" ht="20.100000000000001" customHeight="1" x14ac:dyDescent="0.2">
      <c r="A187" s="183" t="s">
        <v>714</v>
      </c>
      <c r="B187" s="184"/>
      <c r="C187" s="196" t="s">
        <v>791</v>
      </c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8"/>
      <c r="AC187" s="204" t="s">
        <v>59</v>
      </c>
      <c r="AD187" s="205"/>
      <c r="AE187" s="193">
        <f>SUM(AE172:AH186)</f>
        <v>0</v>
      </c>
      <c r="AF187" s="194"/>
      <c r="AG187" s="194"/>
      <c r="AH187" s="195"/>
      <c r="AI187" s="193">
        <f>SUM(AI172:AL186)</f>
        <v>0</v>
      </c>
      <c r="AJ187" s="194"/>
      <c r="AK187" s="194"/>
      <c r="AL187" s="195"/>
      <c r="AM187" s="193">
        <f>SUM(AM172:AP186)</f>
        <v>0</v>
      </c>
      <c r="AN187" s="194"/>
      <c r="AO187" s="194"/>
      <c r="AP187" s="195"/>
      <c r="AQ187" s="193">
        <f>SUM(AQ172:AT186)</f>
        <v>0</v>
      </c>
      <c r="AR187" s="194"/>
      <c r="AS187" s="194"/>
      <c r="AT187" s="195"/>
      <c r="AU187" s="193">
        <f>SUM(AU172:AX186)</f>
        <v>0</v>
      </c>
      <c r="AV187" s="194"/>
      <c r="AW187" s="194"/>
      <c r="AX187" s="195"/>
      <c r="AY187" s="193">
        <f>SUM(AY172:BB186)</f>
        <v>0</v>
      </c>
      <c r="AZ187" s="194"/>
      <c r="BA187" s="194"/>
      <c r="BB187" s="195"/>
      <c r="BC187" s="193">
        <f>SUM(BC172:BF186)</f>
        <v>0</v>
      </c>
      <c r="BD187" s="194"/>
      <c r="BE187" s="194"/>
      <c r="BF187" s="195"/>
      <c r="BG187" s="181" t="str">
        <f t="shared" si="2"/>
        <v>n.é.</v>
      </c>
      <c r="BH187" s="182"/>
    </row>
    <row r="188" spans="1:60" ht="20.100000000000001" hidden="1" customHeight="1" x14ac:dyDescent="0.2">
      <c r="A188" s="173" t="s">
        <v>715</v>
      </c>
      <c r="B188" s="174"/>
      <c r="C188" s="208" t="s">
        <v>148</v>
      </c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10"/>
      <c r="AC188" s="206" t="s">
        <v>124</v>
      </c>
      <c r="AD188" s="207"/>
      <c r="AE188" s="399"/>
      <c r="AF188" s="400"/>
      <c r="AG188" s="400"/>
      <c r="AH188" s="401"/>
      <c r="AI188" s="399"/>
      <c r="AJ188" s="400"/>
      <c r="AK188" s="400"/>
      <c r="AL188" s="401"/>
      <c r="AM188" s="399"/>
      <c r="AN188" s="400"/>
      <c r="AO188" s="400"/>
      <c r="AP188" s="401"/>
      <c r="AQ188" s="399"/>
      <c r="AR188" s="400"/>
      <c r="AS188" s="400"/>
      <c r="AT188" s="401"/>
      <c r="AU188" s="399"/>
      <c r="AV188" s="400"/>
      <c r="AW188" s="400"/>
      <c r="AX188" s="401"/>
      <c r="AY188" s="399"/>
      <c r="AZ188" s="400"/>
      <c r="BA188" s="400"/>
      <c r="BB188" s="401"/>
      <c r="BC188" s="399"/>
      <c r="BD188" s="400"/>
      <c r="BE188" s="400"/>
      <c r="BF188" s="401"/>
      <c r="BG188" s="409" t="str">
        <f t="shared" si="2"/>
        <v>n.é.</v>
      </c>
      <c r="BH188" s="410"/>
    </row>
    <row r="189" spans="1:60" ht="20.100000000000001" hidden="1" customHeight="1" x14ac:dyDescent="0.2">
      <c r="A189" s="173" t="s">
        <v>716</v>
      </c>
      <c r="B189" s="174"/>
      <c r="C189" s="208" t="s">
        <v>149</v>
      </c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10"/>
      <c r="AC189" s="206" t="s">
        <v>125</v>
      </c>
      <c r="AD189" s="207"/>
      <c r="AE189" s="399"/>
      <c r="AF189" s="400"/>
      <c r="AG189" s="400"/>
      <c r="AH189" s="401"/>
      <c r="AI189" s="399"/>
      <c r="AJ189" s="400"/>
      <c r="AK189" s="400"/>
      <c r="AL189" s="401"/>
      <c r="AM189" s="399"/>
      <c r="AN189" s="400"/>
      <c r="AO189" s="400"/>
      <c r="AP189" s="401"/>
      <c r="AQ189" s="399"/>
      <c r="AR189" s="400"/>
      <c r="AS189" s="400"/>
      <c r="AT189" s="401"/>
      <c r="AU189" s="399"/>
      <c r="AV189" s="400"/>
      <c r="AW189" s="400"/>
      <c r="AX189" s="401"/>
      <c r="AY189" s="399"/>
      <c r="AZ189" s="400"/>
      <c r="BA189" s="400"/>
      <c r="BB189" s="401"/>
      <c r="BC189" s="399"/>
      <c r="BD189" s="400"/>
      <c r="BE189" s="400"/>
      <c r="BF189" s="401"/>
      <c r="BG189" s="409" t="str">
        <f t="shared" si="2"/>
        <v>n.é.</v>
      </c>
      <c r="BH189" s="410"/>
    </row>
    <row r="190" spans="1:60" ht="20.100000000000001" hidden="1" customHeight="1" x14ac:dyDescent="0.2">
      <c r="A190" s="173" t="s">
        <v>717</v>
      </c>
      <c r="B190" s="174"/>
      <c r="C190" s="208" t="s">
        <v>150</v>
      </c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10"/>
      <c r="AC190" s="206" t="s">
        <v>126</v>
      </c>
      <c r="AD190" s="207"/>
      <c r="AE190" s="399"/>
      <c r="AF190" s="400"/>
      <c r="AG190" s="400"/>
      <c r="AH190" s="401"/>
      <c r="AI190" s="399"/>
      <c r="AJ190" s="400"/>
      <c r="AK190" s="400"/>
      <c r="AL190" s="401"/>
      <c r="AM190" s="399"/>
      <c r="AN190" s="400"/>
      <c r="AO190" s="400"/>
      <c r="AP190" s="401"/>
      <c r="AQ190" s="399"/>
      <c r="AR190" s="400"/>
      <c r="AS190" s="400"/>
      <c r="AT190" s="401"/>
      <c r="AU190" s="399"/>
      <c r="AV190" s="400"/>
      <c r="AW190" s="400"/>
      <c r="AX190" s="401"/>
      <c r="AY190" s="399"/>
      <c r="AZ190" s="400"/>
      <c r="BA190" s="400"/>
      <c r="BB190" s="401"/>
      <c r="BC190" s="399"/>
      <c r="BD190" s="400"/>
      <c r="BE190" s="400"/>
      <c r="BF190" s="401"/>
      <c r="BG190" s="409" t="str">
        <f t="shared" si="2"/>
        <v>n.é.</v>
      </c>
      <c r="BH190" s="410"/>
    </row>
    <row r="191" spans="1:60" ht="18.75" customHeight="1" x14ac:dyDescent="0.2">
      <c r="A191" s="173" t="s">
        <v>718</v>
      </c>
      <c r="B191" s="174"/>
      <c r="C191" s="208" t="s">
        <v>151</v>
      </c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10"/>
      <c r="AC191" s="206" t="s">
        <v>127</v>
      </c>
      <c r="AD191" s="207"/>
      <c r="AE191" s="399"/>
      <c r="AF191" s="400"/>
      <c r="AG191" s="400"/>
      <c r="AH191" s="401"/>
      <c r="AI191" s="399">
        <v>277242</v>
      </c>
      <c r="AJ191" s="400"/>
      <c r="AK191" s="400"/>
      <c r="AL191" s="401"/>
      <c r="AM191" s="399"/>
      <c r="AN191" s="400"/>
      <c r="AO191" s="400"/>
      <c r="AP191" s="401"/>
      <c r="AQ191" s="399"/>
      <c r="AR191" s="400"/>
      <c r="AS191" s="400"/>
      <c r="AT191" s="401"/>
      <c r="AU191" s="399"/>
      <c r="AV191" s="400"/>
      <c r="AW191" s="400"/>
      <c r="AX191" s="401"/>
      <c r="AY191" s="399"/>
      <c r="AZ191" s="400"/>
      <c r="BA191" s="400"/>
      <c r="BB191" s="401"/>
      <c r="BC191" s="399"/>
      <c r="BD191" s="400"/>
      <c r="BE191" s="400"/>
      <c r="BF191" s="401"/>
      <c r="BG191" s="409">
        <f t="shared" si="2"/>
        <v>0</v>
      </c>
      <c r="BH191" s="410"/>
    </row>
    <row r="192" spans="1:60" ht="16.5" hidden="1" customHeight="1" x14ac:dyDescent="0.2">
      <c r="A192" s="173" t="s">
        <v>719</v>
      </c>
      <c r="B192" s="174"/>
      <c r="C192" s="190" t="s">
        <v>152</v>
      </c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2"/>
      <c r="AC192" s="206" t="s">
        <v>128</v>
      </c>
      <c r="AD192" s="207"/>
      <c r="AE192" s="399"/>
      <c r="AF192" s="400"/>
      <c r="AG192" s="400"/>
      <c r="AH192" s="401"/>
      <c r="AI192" s="399"/>
      <c r="AJ192" s="400"/>
      <c r="AK192" s="400"/>
      <c r="AL192" s="401"/>
      <c r="AM192" s="399"/>
      <c r="AN192" s="400"/>
      <c r="AO192" s="400"/>
      <c r="AP192" s="401"/>
      <c r="AQ192" s="399"/>
      <c r="AR192" s="400"/>
      <c r="AS192" s="400"/>
      <c r="AT192" s="401"/>
      <c r="AU192" s="399"/>
      <c r="AV192" s="400"/>
      <c r="AW192" s="400"/>
      <c r="AX192" s="401"/>
      <c r="AY192" s="399"/>
      <c r="AZ192" s="400"/>
      <c r="BA192" s="400"/>
      <c r="BB192" s="401"/>
      <c r="BC192" s="399"/>
      <c r="BD192" s="400"/>
      <c r="BE192" s="400"/>
      <c r="BF192" s="401"/>
      <c r="BG192" s="409" t="str">
        <f t="shared" si="2"/>
        <v>n.é.</v>
      </c>
      <c r="BH192" s="410"/>
    </row>
    <row r="193" spans="1:60" ht="14.25" hidden="1" customHeight="1" x14ac:dyDescent="0.2">
      <c r="A193" s="173" t="s">
        <v>720</v>
      </c>
      <c r="B193" s="174"/>
      <c r="C193" s="190" t="s">
        <v>153</v>
      </c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2"/>
      <c r="AC193" s="206" t="s">
        <v>129</v>
      </c>
      <c r="AD193" s="207"/>
      <c r="AE193" s="399"/>
      <c r="AF193" s="400"/>
      <c r="AG193" s="400"/>
      <c r="AH193" s="401"/>
      <c r="AI193" s="399"/>
      <c r="AJ193" s="400"/>
      <c r="AK193" s="400"/>
      <c r="AL193" s="401"/>
      <c r="AM193" s="399"/>
      <c r="AN193" s="400"/>
      <c r="AO193" s="400"/>
      <c r="AP193" s="401"/>
      <c r="AQ193" s="399"/>
      <c r="AR193" s="400"/>
      <c r="AS193" s="400"/>
      <c r="AT193" s="401"/>
      <c r="AU193" s="399"/>
      <c r="AV193" s="400"/>
      <c r="AW193" s="400"/>
      <c r="AX193" s="401"/>
      <c r="AY193" s="399"/>
      <c r="AZ193" s="400"/>
      <c r="BA193" s="400"/>
      <c r="BB193" s="401"/>
      <c r="BC193" s="399"/>
      <c r="BD193" s="400"/>
      <c r="BE193" s="400"/>
      <c r="BF193" s="401"/>
      <c r="BG193" s="409" t="str">
        <f t="shared" ref="BG193:BG241" si="3">IF(AI193&gt;0,BC193/AI193,"n.é.")</f>
        <v>n.é.</v>
      </c>
      <c r="BH193" s="410"/>
    </row>
    <row r="194" spans="1:60" ht="20.25" customHeight="1" x14ac:dyDescent="0.2">
      <c r="A194" s="173" t="s">
        <v>721</v>
      </c>
      <c r="B194" s="174"/>
      <c r="C194" s="190" t="s">
        <v>154</v>
      </c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2"/>
      <c r="AC194" s="206" t="s">
        <v>130</v>
      </c>
      <c r="AD194" s="207"/>
      <c r="AE194" s="399">
        <v>0</v>
      </c>
      <c r="AF194" s="400"/>
      <c r="AG194" s="400"/>
      <c r="AH194" s="401"/>
      <c r="AI194" s="399">
        <v>74856</v>
      </c>
      <c r="AJ194" s="400"/>
      <c r="AK194" s="400"/>
      <c r="AL194" s="401"/>
      <c r="AM194" s="399"/>
      <c r="AN194" s="400"/>
      <c r="AO194" s="400"/>
      <c r="AP194" s="401"/>
      <c r="AQ194" s="399"/>
      <c r="AR194" s="400"/>
      <c r="AS194" s="400"/>
      <c r="AT194" s="401"/>
      <c r="AU194" s="399"/>
      <c r="AV194" s="400"/>
      <c r="AW194" s="400"/>
      <c r="AX194" s="401"/>
      <c r="AY194" s="399"/>
      <c r="AZ194" s="400"/>
      <c r="BA194" s="400"/>
      <c r="BB194" s="401"/>
      <c r="BC194" s="399"/>
      <c r="BD194" s="400"/>
      <c r="BE194" s="400"/>
      <c r="BF194" s="401"/>
      <c r="BG194" s="409">
        <f t="shared" si="3"/>
        <v>0</v>
      </c>
      <c r="BH194" s="410"/>
    </row>
    <row r="195" spans="1:60" s="2" customFormat="1" ht="20.100000000000001" customHeight="1" x14ac:dyDescent="0.2">
      <c r="A195" s="183" t="s">
        <v>722</v>
      </c>
      <c r="B195" s="184"/>
      <c r="C195" s="185" t="s">
        <v>769</v>
      </c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7"/>
      <c r="AC195" s="204" t="s">
        <v>60</v>
      </c>
      <c r="AD195" s="205"/>
      <c r="AE195" s="193">
        <f>SUM(AE188:AH194)</f>
        <v>0</v>
      </c>
      <c r="AF195" s="194"/>
      <c r="AG195" s="194"/>
      <c r="AH195" s="195"/>
      <c r="AI195" s="193">
        <f>SUM(AI188:AL194)</f>
        <v>352098</v>
      </c>
      <c r="AJ195" s="194"/>
      <c r="AK195" s="194"/>
      <c r="AL195" s="195"/>
      <c r="AM195" s="193">
        <f>SUM(AM188:AP194)</f>
        <v>0</v>
      </c>
      <c r="AN195" s="194"/>
      <c r="AO195" s="194"/>
      <c r="AP195" s="195"/>
      <c r="AQ195" s="193">
        <f>SUM(AQ188:AT194)</f>
        <v>0</v>
      </c>
      <c r="AR195" s="194"/>
      <c r="AS195" s="194"/>
      <c r="AT195" s="195"/>
      <c r="AU195" s="193">
        <f>SUM(AU188:AX194)</f>
        <v>0</v>
      </c>
      <c r="AV195" s="194"/>
      <c r="AW195" s="194"/>
      <c r="AX195" s="195"/>
      <c r="AY195" s="193">
        <f>SUM(AY188:BB194)</f>
        <v>0</v>
      </c>
      <c r="AZ195" s="194"/>
      <c r="BA195" s="194"/>
      <c r="BB195" s="195"/>
      <c r="BC195" s="193">
        <f>SUM(BC188:BF194)</f>
        <v>0</v>
      </c>
      <c r="BD195" s="194"/>
      <c r="BE195" s="194"/>
      <c r="BF195" s="195"/>
      <c r="BG195" s="181">
        <f t="shared" si="3"/>
        <v>0</v>
      </c>
      <c r="BH195" s="182"/>
    </row>
    <row r="196" spans="1:60" ht="20.100000000000001" hidden="1" customHeight="1" x14ac:dyDescent="0.2">
      <c r="A196" s="173" t="s">
        <v>723</v>
      </c>
      <c r="B196" s="174"/>
      <c r="C196" s="175" t="s">
        <v>167</v>
      </c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7"/>
      <c r="AC196" s="206" t="s">
        <v>155</v>
      </c>
      <c r="AD196" s="207"/>
      <c r="AE196" s="399"/>
      <c r="AF196" s="400"/>
      <c r="AG196" s="400"/>
      <c r="AH196" s="401"/>
      <c r="AI196" s="399"/>
      <c r="AJ196" s="400"/>
      <c r="AK196" s="400"/>
      <c r="AL196" s="401"/>
      <c r="AM196" s="399"/>
      <c r="AN196" s="400"/>
      <c r="AO196" s="400"/>
      <c r="AP196" s="401"/>
      <c r="AQ196" s="399"/>
      <c r="AR196" s="400"/>
      <c r="AS196" s="400"/>
      <c r="AT196" s="401"/>
      <c r="AU196" s="399"/>
      <c r="AV196" s="400"/>
      <c r="AW196" s="400"/>
      <c r="AX196" s="401"/>
      <c r="AY196" s="399"/>
      <c r="AZ196" s="400"/>
      <c r="BA196" s="400"/>
      <c r="BB196" s="401"/>
      <c r="BC196" s="399"/>
      <c r="BD196" s="400"/>
      <c r="BE196" s="400"/>
      <c r="BF196" s="401"/>
      <c r="BG196" s="409" t="str">
        <f t="shared" si="3"/>
        <v>n.é.</v>
      </c>
      <c r="BH196" s="410"/>
    </row>
    <row r="197" spans="1:60" ht="20.100000000000001" hidden="1" customHeight="1" x14ac:dyDescent="0.2">
      <c r="A197" s="173" t="s">
        <v>724</v>
      </c>
      <c r="B197" s="174"/>
      <c r="C197" s="175" t="s">
        <v>168</v>
      </c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7"/>
      <c r="AC197" s="206" t="s">
        <v>156</v>
      </c>
      <c r="AD197" s="207"/>
      <c r="AE197" s="399"/>
      <c r="AF197" s="400"/>
      <c r="AG197" s="400"/>
      <c r="AH197" s="401"/>
      <c r="AI197" s="399"/>
      <c r="AJ197" s="400"/>
      <c r="AK197" s="400"/>
      <c r="AL197" s="401"/>
      <c r="AM197" s="399"/>
      <c r="AN197" s="400"/>
      <c r="AO197" s="400"/>
      <c r="AP197" s="401"/>
      <c r="AQ197" s="399"/>
      <c r="AR197" s="400"/>
      <c r="AS197" s="400"/>
      <c r="AT197" s="401"/>
      <c r="AU197" s="399"/>
      <c r="AV197" s="400"/>
      <c r="AW197" s="400"/>
      <c r="AX197" s="401"/>
      <c r="AY197" s="399"/>
      <c r="AZ197" s="400"/>
      <c r="BA197" s="400"/>
      <c r="BB197" s="401"/>
      <c r="BC197" s="399"/>
      <c r="BD197" s="400"/>
      <c r="BE197" s="400"/>
      <c r="BF197" s="401"/>
      <c r="BG197" s="409" t="str">
        <f t="shared" si="3"/>
        <v>n.é.</v>
      </c>
      <c r="BH197" s="410"/>
    </row>
    <row r="198" spans="1:60" ht="20.100000000000001" hidden="1" customHeight="1" x14ac:dyDescent="0.2">
      <c r="A198" s="173" t="s">
        <v>725</v>
      </c>
      <c r="B198" s="174"/>
      <c r="C198" s="175" t="s">
        <v>169</v>
      </c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7"/>
      <c r="AC198" s="206" t="s">
        <v>157</v>
      </c>
      <c r="AD198" s="207"/>
      <c r="AE198" s="399"/>
      <c r="AF198" s="400"/>
      <c r="AG198" s="400"/>
      <c r="AH198" s="401"/>
      <c r="AI198" s="399"/>
      <c r="AJ198" s="400"/>
      <c r="AK198" s="400"/>
      <c r="AL198" s="401"/>
      <c r="AM198" s="399"/>
      <c r="AN198" s="400"/>
      <c r="AO198" s="400"/>
      <c r="AP198" s="401"/>
      <c r="AQ198" s="399"/>
      <c r="AR198" s="400"/>
      <c r="AS198" s="400"/>
      <c r="AT198" s="401"/>
      <c r="AU198" s="399"/>
      <c r="AV198" s="400"/>
      <c r="AW198" s="400"/>
      <c r="AX198" s="401"/>
      <c r="AY198" s="399"/>
      <c r="AZ198" s="400"/>
      <c r="BA198" s="400"/>
      <c r="BB198" s="401"/>
      <c r="BC198" s="399"/>
      <c r="BD198" s="400"/>
      <c r="BE198" s="400"/>
      <c r="BF198" s="401"/>
      <c r="BG198" s="409" t="str">
        <f t="shared" si="3"/>
        <v>n.é.</v>
      </c>
      <c r="BH198" s="410"/>
    </row>
    <row r="199" spans="1:60" ht="20.100000000000001" hidden="1" customHeight="1" x14ac:dyDescent="0.2">
      <c r="A199" s="173" t="s">
        <v>726</v>
      </c>
      <c r="B199" s="174"/>
      <c r="C199" s="175" t="s">
        <v>170</v>
      </c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7"/>
      <c r="AC199" s="206" t="s">
        <v>158</v>
      </c>
      <c r="AD199" s="207"/>
      <c r="AE199" s="399"/>
      <c r="AF199" s="400"/>
      <c r="AG199" s="400"/>
      <c r="AH199" s="401"/>
      <c r="AI199" s="399"/>
      <c r="AJ199" s="400"/>
      <c r="AK199" s="400"/>
      <c r="AL199" s="401"/>
      <c r="AM199" s="399"/>
      <c r="AN199" s="400"/>
      <c r="AO199" s="400"/>
      <c r="AP199" s="401"/>
      <c r="AQ199" s="399"/>
      <c r="AR199" s="400"/>
      <c r="AS199" s="400"/>
      <c r="AT199" s="401"/>
      <c r="AU199" s="399"/>
      <c r="AV199" s="400"/>
      <c r="AW199" s="400"/>
      <c r="AX199" s="401"/>
      <c r="AY199" s="399"/>
      <c r="AZ199" s="400"/>
      <c r="BA199" s="400"/>
      <c r="BB199" s="401"/>
      <c r="BC199" s="399"/>
      <c r="BD199" s="400"/>
      <c r="BE199" s="400"/>
      <c r="BF199" s="401"/>
      <c r="BG199" s="409" t="str">
        <f t="shared" si="3"/>
        <v>n.é.</v>
      </c>
      <c r="BH199" s="410"/>
    </row>
    <row r="200" spans="1:60" s="2" customFormat="1" ht="20.100000000000001" customHeight="1" x14ac:dyDescent="0.2">
      <c r="A200" s="183" t="s">
        <v>727</v>
      </c>
      <c r="B200" s="184"/>
      <c r="C200" s="196" t="s">
        <v>770</v>
      </c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8"/>
      <c r="AC200" s="204" t="s">
        <v>61</v>
      </c>
      <c r="AD200" s="205"/>
      <c r="AE200" s="193">
        <f>SUM(AE196:AH199)</f>
        <v>0</v>
      </c>
      <c r="AF200" s="194"/>
      <c r="AG200" s="194"/>
      <c r="AH200" s="195"/>
      <c r="AI200" s="193">
        <f>SUM(AI196:AL199)</f>
        <v>0</v>
      </c>
      <c r="AJ200" s="194"/>
      <c r="AK200" s="194"/>
      <c r="AL200" s="195"/>
      <c r="AM200" s="193">
        <f>SUM(AM196:AP199)</f>
        <v>0</v>
      </c>
      <c r="AN200" s="194"/>
      <c r="AO200" s="194"/>
      <c r="AP200" s="195"/>
      <c r="AQ200" s="193">
        <f>SUM(AQ196:AT199)</f>
        <v>0</v>
      </c>
      <c r="AR200" s="194"/>
      <c r="AS200" s="194"/>
      <c r="AT200" s="195"/>
      <c r="AU200" s="193">
        <f>SUM(AU196:AX199)</f>
        <v>0</v>
      </c>
      <c r="AV200" s="194"/>
      <c r="AW200" s="194"/>
      <c r="AX200" s="195"/>
      <c r="AY200" s="193">
        <f>SUM(AY196:BB199)</f>
        <v>0</v>
      </c>
      <c r="AZ200" s="194"/>
      <c r="BA200" s="194"/>
      <c r="BB200" s="195"/>
      <c r="BC200" s="193">
        <f>SUM(BC196:BF199)</f>
        <v>0</v>
      </c>
      <c r="BD200" s="194"/>
      <c r="BE200" s="194"/>
      <c r="BF200" s="195"/>
      <c r="BG200" s="181" t="str">
        <f t="shared" si="3"/>
        <v>n.é.</v>
      </c>
      <c r="BH200" s="182"/>
    </row>
    <row r="201" spans="1:60" ht="20.100000000000001" hidden="1" customHeight="1" x14ac:dyDescent="0.2">
      <c r="A201" s="173" t="s">
        <v>728</v>
      </c>
      <c r="B201" s="174"/>
      <c r="C201" s="175" t="s">
        <v>416</v>
      </c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7"/>
      <c r="AC201" s="206" t="s">
        <v>159</v>
      </c>
      <c r="AD201" s="207"/>
      <c r="AE201" s="399"/>
      <c r="AF201" s="400"/>
      <c r="AG201" s="400"/>
      <c r="AH201" s="401"/>
      <c r="AI201" s="399"/>
      <c r="AJ201" s="400"/>
      <c r="AK201" s="400"/>
      <c r="AL201" s="401"/>
      <c r="AM201" s="399"/>
      <c r="AN201" s="400"/>
      <c r="AO201" s="400"/>
      <c r="AP201" s="401"/>
      <c r="AQ201" s="399"/>
      <c r="AR201" s="400"/>
      <c r="AS201" s="400"/>
      <c r="AT201" s="401"/>
      <c r="AU201" s="399"/>
      <c r="AV201" s="400"/>
      <c r="AW201" s="400"/>
      <c r="AX201" s="401"/>
      <c r="AY201" s="399"/>
      <c r="AZ201" s="400"/>
      <c r="BA201" s="400"/>
      <c r="BB201" s="401"/>
      <c r="BC201" s="399"/>
      <c r="BD201" s="400"/>
      <c r="BE201" s="400"/>
      <c r="BF201" s="401"/>
      <c r="BG201" s="409" t="str">
        <f t="shared" si="3"/>
        <v>n.é.</v>
      </c>
      <c r="BH201" s="410"/>
    </row>
    <row r="202" spans="1:60" ht="20.100000000000001" hidden="1" customHeight="1" x14ac:dyDescent="0.2">
      <c r="A202" s="173" t="s">
        <v>729</v>
      </c>
      <c r="B202" s="174"/>
      <c r="C202" s="175" t="s">
        <v>417</v>
      </c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7"/>
      <c r="AC202" s="206" t="s">
        <v>160</v>
      </c>
      <c r="AD202" s="207"/>
      <c r="AE202" s="399"/>
      <c r="AF202" s="400"/>
      <c r="AG202" s="400"/>
      <c r="AH202" s="401"/>
      <c r="AI202" s="399"/>
      <c r="AJ202" s="400"/>
      <c r="AK202" s="400"/>
      <c r="AL202" s="401"/>
      <c r="AM202" s="399"/>
      <c r="AN202" s="400"/>
      <c r="AO202" s="400"/>
      <c r="AP202" s="401"/>
      <c r="AQ202" s="399"/>
      <c r="AR202" s="400"/>
      <c r="AS202" s="400"/>
      <c r="AT202" s="401"/>
      <c r="AU202" s="399"/>
      <c r="AV202" s="400"/>
      <c r="AW202" s="400"/>
      <c r="AX202" s="401"/>
      <c r="AY202" s="399"/>
      <c r="AZ202" s="400"/>
      <c r="BA202" s="400"/>
      <c r="BB202" s="401"/>
      <c r="BC202" s="399"/>
      <c r="BD202" s="400"/>
      <c r="BE202" s="400"/>
      <c r="BF202" s="401"/>
      <c r="BG202" s="409" t="str">
        <f t="shared" si="3"/>
        <v>n.é.</v>
      </c>
      <c r="BH202" s="410"/>
    </row>
    <row r="203" spans="1:60" ht="20.100000000000001" hidden="1" customHeight="1" x14ac:dyDescent="0.2">
      <c r="A203" s="173" t="s">
        <v>730</v>
      </c>
      <c r="B203" s="174"/>
      <c r="C203" s="175" t="s">
        <v>418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7"/>
      <c r="AC203" s="206" t="s">
        <v>161</v>
      </c>
      <c r="AD203" s="207"/>
      <c r="AE203" s="399"/>
      <c r="AF203" s="400"/>
      <c r="AG203" s="400"/>
      <c r="AH203" s="401"/>
      <c r="AI203" s="399"/>
      <c r="AJ203" s="400"/>
      <c r="AK203" s="400"/>
      <c r="AL203" s="401"/>
      <c r="AM203" s="399"/>
      <c r="AN203" s="400"/>
      <c r="AO203" s="400"/>
      <c r="AP203" s="401"/>
      <c r="AQ203" s="399"/>
      <c r="AR203" s="400"/>
      <c r="AS203" s="400"/>
      <c r="AT203" s="401"/>
      <c r="AU203" s="399"/>
      <c r="AV203" s="400"/>
      <c r="AW203" s="400"/>
      <c r="AX203" s="401"/>
      <c r="AY203" s="399"/>
      <c r="AZ203" s="400"/>
      <c r="BA203" s="400"/>
      <c r="BB203" s="401"/>
      <c r="BC203" s="399"/>
      <c r="BD203" s="400"/>
      <c r="BE203" s="400"/>
      <c r="BF203" s="401"/>
      <c r="BG203" s="409" t="str">
        <f t="shared" si="3"/>
        <v>n.é.</v>
      </c>
      <c r="BH203" s="410"/>
    </row>
    <row r="204" spans="1:60" ht="20.100000000000001" hidden="1" customHeight="1" x14ac:dyDescent="0.2">
      <c r="A204" s="173" t="s">
        <v>731</v>
      </c>
      <c r="B204" s="174"/>
      <c r="C204" s="175" t="s">
        <v>171</v>
      </c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7"/>
      <c r="AC204" s="206" t="s">
        <v>162</v>
      </c>
      <c r="AD204" s="207"/>
      <c r="AE204" s="399"/>
      <c r="AF204" s="400"/>
      <c r="AG204" s="400"/>
      <c r="AH204" s="401"/>
      <c r="AI204" s="399"/>
      <c r="AJ204" s="400"/>
      <c r="AK204" s="400"/>
      <c r="AL204" s="401"/>
      <c r="AM204" s="399"/>
      <c r="AN204" s="400"/>
      <c r="AO204" s="400"/>
      <c r="AP204" s="401"/>
      <c r="AQ204" s="399"/>
      <c r="AR204" s="400"/>
      <c r="AS204" s="400"/>
      <c r="AT204" s="401"/>
      <c r="AU204" s="399"/>
      <c r="AV204" s="400"/>
      <c r="AW204" s="400"/>
      <c r="AX204" s="401"/>
      <c r="AY204" s="399"/>
      <c r="AZ204" s="400"/>
      <c r="BA204" s="400"/>
      <c r="BB204" s="401"/>
      <c r="BC204" s="399"/>
      <c r="BD204" s="400"/>
      <c r="BE204" s="400"/>
      <c r="BF204" s="401"/>
      <c r="BG204" s="409" t="str">
        <f t="shared" si="3"/>
        <v>n.é.</v>
      </c>
      <c r="BH204" s="410"/>
    </row>
    <row r="205" spans="1:60" ht="20.100000000000001" hidden="1" customHeight="1" x14ac:dyDescent="0.2">
      <c r="A205" s="173" t="s">
        <v>732</v>
      </c>
      <c r="B205" s="174"/>
      <c r="C205" s="175" t="s">
        <v>419</v>
      </c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7"/>
      <c r="AC205" s="206" t="s">
        <v>163</v>
      </c>
      <c r="AD205" s="207"/>
      <c r="AE205" s="399"/>
      <c r="AF205" s="400"/>
      <c r="AG205" s="400"/>
      <c r="AH205" s="401"/>
      <c r="AI205" s="399"/>
      <c r="AJ205" s="400"/>
      <c r="AK205" s="400"/>
      <c r="AL205" s="401"/>
      <c r="AM205" s="399"/>
      <c r="AN205" s="400"/>
      <c r="AO205" s="400"/>
      <c r="AP205" s="401"/>
      <c r="AQ205" s="399"/>
      <c r="AR205" s="400"/>
      <c r="AS205" s="400"/>
      <c r="AT205" s="401"/>
      <c r="AU205" s="399"/>
      <c r="AV205" s="400"/>
      <c r="AW205" s="400"/>
      <c r="AX205" s="401"/>
      <c r="AY205" s="399"/>
      <c r="AZ205" s="400"/>
      <c r="BA205" s="400"/>
      <c r="BB205" s="401"/>
      <c r="BC205" s="399"/>
      <c r="BD205" s="400"/>
      <c r="BE205" s="400"/>
      <c r="BF205" s="401"/>
      <c r="BG205" s="409" t="str">
        <f t="shared" si="3"/>
        <v>n.é.</v>
      </c>
      <c r="BH205" s="410"/>
    </row>
    <row r="206" spans="1:60" ht="20.100000000000001" hidden="1" customHeight="1" x14ac:dyDescent="0.2">
      <c r="A206" s="173" t="s">
        <v>733</v>
      </c>
      <c r="B206" s="174"/>
      <c r="C206" s="175" t="s">
        <v>420</v>
      </c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7"/>
      <c r="AC206" s="206" t="s">
        <v>164</v>
      </c>
      <c r="AD206" s="207"/>
      <c r="AE206" s="399"/>
      <c r="AF206" s="400"/>
      <c r="AG206" s="400"/>
      <c r="AH206" s="401"/>
      <c r="AI206" s="399"/>
      <c r="AJ206" s="400"/>
      <c r="AK206" s="400"/>
      <c r="AL206" s="401"/>
      <c r="AM206" s="399"/>
      <c r="AN206" s="400"/>
      <c r="AO206" s="400"/>
      <c r="AP206" s="401"/>
      <c r="AQ206" s="399"/>
      <c r="AR206" s="400"/>
      <c r="AS206" s="400"/>
      <c r="AT206" s="401"/>
      <c r="AU206" s="399"/>
      <c r="AV206" s="400"/>
      <c r="AW206" s="400"/>
      <c r="AX206" s="401"/>
      <c r="AY206" s="399"/>
      <c r="AZ206" s="400"/>
      <c r="BA206" s="400"/>
      <c r="BB206" s="401"/>
      <c r="BC206" s="399"/>
      <c r="BD206" s="400"/>
      <c r="BE206" s="400"/>
      <c r="BF206" s="401"/>
      <c r="BG206" s="409" t="str">
        <f t="shared" si="3"/>
        <v>n.é.</v>
      </c>
      <c r="BH206" s="410"/>
    </row>
    <row r="207" spans="1:60" ht="20.100000000000001" hidden="1" customHeight="1" x14ac:dyDescent="0.2">
      <c r="A207" s="173" t="s">
        <v>734</v>
      </c>
      <c r="B207" s="174"/>
      <c r="C207" s="175" t="s">
        <v>172</v>
      </c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7"/>
      <c r="AC207" s="206" t="s">
        <v>165</v>
      </c>
      <c r="AD207" s="207"/>
      <c r="AE207" s="399"/>
      <c r="AF207" s="400"/>
      <c r="AG207" s="400"/>
      <c r="AH207" s="401"/>
      <c r="AI207" s="399"/>
      <c r="AJ207" s="400"/>
      <c r="AK207" s="400"/>
      <c r="AL207" s="401"/>
      <c r="AM207" s="399"/>
      <c r="AN207" s="400"/>
      <c r="AO207" s="400"/>
      <c r="AP207" s="401"/>
      <c r="AQ207" s="399"/>
      <c r="AR207" s="400"/>
      <c r="AS207" s="400"/>
      <c r="AT207" s="401"/>
      <c r="AU207" s="399"/>
      <c r="AV207" s="400"/>
      <c r="AW207" s="400"/>
      <c r="AX207" s="401"/>
      <c r="AY207" s="399"/>
      <c r="AZ207" s="400"/>
      <c r="BA207" s="400"/>
      <c r="BB207" s="401"/>
      <c r="BC207" s="399"/>
      <c r="BD207" s="400"/>
      <c r="BE207" s="400"/>
      <c r="BF207" s="401"/>
      <c r="BG207" s="409" t="str">
        <f t="shared" si="3"/>
        <v>n.é.</v>
      </c>
      <c r="BH207" s="410"/>
    </row>
    <row r="208" spans="1:60" ht="20.100000000000001" hidden="1" customHeight="1" x14ac:dyDescent="0.2">
      <c r="A208" s="173" t="s">
        <v>735</v>
      </c>
      <c r="B208" s="174"/>
      <c r="C208" s="175" t="s">
        <v>680</v>
      </c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7"/>
      <c r="AC208" s="206" t="s">
        <v>166</v>
      </c>
      <c r="AD208" s="207"/>
      <c r="AE208" s="399"/>
      <c r="AF208" s="400"/>
      <c r="AG208" s="400"/>
      <c r="AH208" s="401"/>
      <c r="AI208" s="399"/>
      <c r="AJ208" s="400"/>
      <c r="AK208" s="400"/>
      <c r="AL208" s="401"/>
      <c r="AM208" s="399"/>
      <c r="AN208" s="400"/>
      <c r="AO208" s="400"/>
      <c r="AP208" s="401"/>
      <c r="AQ208" s="399"/>
      <c r="AR208" s="400"/>
      <c r="AS208" s="400"/>
      <c r="AT208" s="401"/>
      <c r="AU208" s="399"/>
      <c r="AV208" s="400"/>
      <c r="AW208" s="400"/>
      <c r="AX208" s="401"/>
      <c r="AY208" s="399"/>
      <c r="AZ208" s="400"/>
      <c r="BA208" s="400"/>
      <c r="BB208" s="401"/>
      <c r="BC208" s="399"/>
      <c r="BD208" s="400"/>
      <c r="BE208" s="400"/>
      <c r="BF208" s="401"/>
      <c r="BG208" s="409" t="str">
        <f t="shared" si="3"/>
        <v>n.é.</v>
      </c>
      <c r="BH208" s="410"/>
    </row>
    <row r="209" spans="1:60" ht="20.100000000000001" hidden="1" customHeight="1" x14ac:dyDescent="0.2">
      <c r="A209" s="173" t="s">
        <v>736</v>
      </c>
      <c r="B209" s="174"/>
      <c r="C209" s="175" t="s">
        <v>173</v>
      </c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7"/>
      <c r="AC209" s="206" t="s">
        <v>681</v>
      </c>
      <c r="AD209" s="207"/>
      <c r="AE209" s="399"/>
      <c r="AF209" s="400"/>
      <c r="AG209" s="400"/>
      <c r="AH209" s="401"/>
      <c r="AI209" s="399"/>
      <c r="AJ209" s="400"/>
      <c r="AK209" s="400"/>
      <c r="AL209" s="401"/>
      <c r="AM209" s="399"/>
      <c r="AN209" s="400"/>
      <c r="AO209" s="400"/>
      <c r="AP209" s="401"/>
      <c r="AQ209" s="399"/>
      <c r="AR209" s="400"/>
      <c r="AS209" s="400"/>
      <c r="AT209" s="401"/>
      <c r="AU209" s="399"/>
      <c r="AV209" s="400"/>
      <c r="AW209" s="400"/>
      <c r="AX209" s="401"/>
      <c r="AY209" s="399"/>
      <c r="AZ209" s="400"/>
      <c r="BA209" s="400"/>
      <c r="BB209" s="401"/>
      <c r="BC209" s="399"/>
      <c r="BD209" s="400"/>
      <c r="BE209" s="400"/>
      <c r="BF209" s="401"/>
      <c r="BG209" s="409" t="str">
        <f t="shared" si="3"/>
        <v>n.é.</v>
      </c>
      <c r="BH209" s="410"/>
    </row>
    <row r="210" spans="1:60" ht="20.100000000000001" customHeight="1" x14ac:dyDescent="0.2">
      <c r="A210" s="183" t="s">
        <v>737</v>
      </c>
      <c r="B210" s="184"/>
      <c r="C210" s="196" t="s">
        <v>771</v>
      </c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8"/>
      <c r="AC210" s="204" t="s">
        <v>62</v>
      </c>
      <c r="AD210" s="205"/>
      <c r="AE210" s="193">
        <f>SUM(AE201:AH209)</f>
        <v>0</v>
      </c>
      <c r="AF210" s="194"/>
      <c r="AG210" s="194"/>
      <c r="AH210" s="195"/>
      <c r="AI210" s="193">
        <f>SUM(AI201:AL209)</f>
        <v>0</v>
      </c>
      <c r="AJ210" s="194"/>
      <c r="AK210" s="194"/>
      <c r="AL210" s="195"/>
      <c r="AM210" s="193">
        <f>SUM(AM201:AP209)</f>
        <v>0</v>
      </c>
      <c r="AN210" s="194"/>
      <c r="AO210" s="194"/>
      <c r="AP210" s="195"/>
      <c r="AQ210" s="193">
        <f>SUM(AQ201:AT209)</f>
        <v>0</v>
      </c>
      <c r="AR210" s="194"/>
      <c r="AS210" s="194"/>
      <c r="AT210" s="195"/>
      <c r="AU210" s="193">
        <f>SUM(AU201:AX209)</f>
        <v>0</v>
      </c>
      <c r="AV210" s="194"/>
      <c r="AW210" s="194"/>
      <c r="AX210" s="195"/>
      <c r="AY210" s="193">
        <f>SUM(AY201:BB209)</f>
        <v>0</v>
      </c>
      <c r="AZ210" s="194"/>
      <c r="BA210" s="194"/>
      <c r="BB210" s="195"/>
      <c r="BC210" s="193">
        <f>SUM(BC201:BF209)</f>
        <v>0</v>
      </c>
      <c r="BD210" s="194"/>
      <c r="BE210" s="194"/>
      <c r="BF210" s="195"/>
      <c r="BG210" s="181" t="str">
        <f t="shared" si="3"/>
        <v>n.é.</v>
      </c>
      <c r="BH210" s="182"/>
    </row>
    <row r="211" spans="1:60" s="2" customFormat="1" ht="20.100000000000001" customHeight="1" x14ac:dyDescent="0.2">
      <c r="A211" s="166" t="s">
        <v>738</v>
      </c>
      <c r="B211" s="167"/>
      <c r="C211" s="168" t="s">
        <v>772</v>
      </c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70"/>
      <c r="AC211" s="202" t="s">
        <v>174</v>
      </c>
      <c r="AD211" s="203"/>
      <c r="AE211" s="199">
        <f>AE127+AE128+AE162+AE171+AE187+AE195+AE200+AE210</f>
        <v>37770064</v>
      </c>
      <c r="AF211" s="200"/>
      <c r="AG211" s="200"/>
      <c r="AH211" s="201"/>
      <c r="AI211" s="433">
        <f>AI127+AI128+AI162+AI171+AI187+AI195+AI200+AI210</f>
        <v>38095383</v>
      </c>
      <c r="AJ211" s="434"/>
      <c r="AK211" s="434"/>
      <c r="AL211" s="435"/>
      <c r="AM211" s="199">
        <f>AM127+AM128+AM162+AM171+AM187+AM195+AM200+AM210</f>
        <v>0</v>
      </c>
      <c r="AN211" s="200"/>
      <c r="AO211" s="200"/>
      <c r="AP211" s="201"/>
      <c r="AQ211" s="199">
        <f>AQ127+AQ128+AQ162+AQ171+AQ187+AQ195+AQ200+AQ210</f>
        <v>0</v>
      </c>
      <c r="AR211" s="200"/>
      <c r="AS211" s="200"/>
      <c r="AT211" s="201"/>
      <c r="AU211" s="199">
        <f>AU127+AU128+AU162+AU171+AU187+AU195+AU200+AU210</f>
        <v>0</v>
      </c>
      <c r="AV211" s="200"/>
      <c r="AW211" s="200"/>
      <c r="AX211" s="201"/>
      <c r="AY211" s="199">
        <f>AY127+AY128+AY162+AY171+AY187+AY195+AY200+AY210</f>
        <v>0</v>
      </c>
      <c r="AZ211" s="200"/>
      <c r="BA211" s="200"/>
      <c r="BB211" s="201"/>
      <c r="BC211" s="199">
        <f>BC127+BC128+BC162+BC171+BC187+BC195+BC200+BC210</f>
        <v>0</v>
      </c>
      <c r="BD211" s="200"/>
      <c r="BE211" s="200"/>
      <c r="BF211" s="201"/>
      <c r="BG211" s="159">
        <f t="shared" si="3"/>
        <v>0</v>
      </c>
      <c r="BH211" s="160"/>
    </row>
    <row r="212" spans="1:60" ht="20.100000000000001" hidden="1" customHeight="1" x14ac:dyDescent="0.2">
      <c r="A212" s="173" t="s">
        <v>739</v>
      </c>
      <c r="B212" s="174"/>
      <c r="C212" s="175" t="s">
        <v>682</v>
      </c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7"/>
      <c r="AC212" s="178" t="s">
        <v>381</v>
      </c>
      <c r="AD212" s="179"/>
      <c r="AE212" s="392"/>
      <c r="AF212" s="392"/>
      <c r="AG212" s="392"/>
      <c r="AH212" s="392"/>
      <c r="AI212" s="392"/>
      <c r="AJ212" s="392"/>
      <c r="AK212" s="392"/>
      <c r="AL212" s="392"/>
      <c r="AM212" s="392"/>
      <c r="AN212" s="392"/>
      <c r="AO212" s="392"/>
      <c r="AP212" s="392"/>
      <c r="AQ212" s="392"/>
      <c r="AR212" s="392"/>
      <c r="AS212" s="392"/>
      <c r="AT212" s="392"/>
      <c r="AU212" s="392"/>
      <c r="AV212" s="392"/>
      <c r="AW212" s="392"/>
      <c r="AX212" s="392"/>
      <c r="AY212" s="392"/>
      <c r="AZ212" s="392"/>
      <c r="BA212" s="392"/>
      <c r="BB212" s="392"/>
      <c r="BC212" s="392"/>
      <c r="BD212" s="392"/>
      <c r="BE212" s="392"/>
      <c r="BF212" s="392"/>
      <c r="BG212" s="181" t="str">
        <f t="shared" si="3"/>
        <v>n.é.</v>
      </c>
      <c r="BH212" s="182"/>
    </row>
    <row r="213" spans="1:60" ht="20.100000000000001" hidden="1" customHeight="1" x14ac:dyDescent="0.2">
      <c r="A213" s="173" t="s">
        <v>740</v>
      </c>
      <c r="B213" s="174"/>
      <c r="C213" s="175" t="s">
        <v>382</v>
      </c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7"/>
      <c r="AC213" s="178" t="s">
        <v>383</v>
      </c>
      <c r="AD213" s="179"/>
      <c r="AE213" s="392"/>
      <c r="AF213" s="392"/>
      <c r="AG213" s="392"/>
      <c r="AH213" s="392"/>
      <c r="AI213" s="392"/>
      <c r="AJ213" s="392"/>
      <c r="AK213" s="392"/>
      <c r="AL213" s="392"/>
      <c r="AM213" s="392"/>
      <c r="AN213" s="392"/>
      <c r="AO213" s="392"/>
      <c r="AP213" s="392"/>
      <c r="AQ213" s="392"/>
      <c r="AR213" s="392"/>
      <c r="AS213" s="392"/>
      <c r="AT213" s="392"/>
      <c r="AU213" s="392"/>
      <c r="AV213" s="392"/>
      <c r="AW213" s="392"/>
      <c r="AX213" s="392"/>
      <c r="AY213" s="392"/>
      <c r="AZ213" s="392"/>
      <c r="BA213" s="392"/>
      <c r="BB213" s="392"/>
      <c r="BC213" s="392"/>
      <c r="BD213" s="392"/>
      <c r="BE213" s="392"/>
      <c r="BF213" s="392"/>
      <c r="BG213" s="181" t="str">
        <f>IF(AI213&gt;0,BC213/AI213,"n.é.")</f>
        <v>n.é.</v>
      </c>
      <c r="BH213" s="182"/>
    </row>
    <row r="214" spans="1:60" ht="20.100000000000001" hidden="1" customHeight="1" x14ac:dyDescent="0.2">
      <c r="A214" s="173" t="s">
        <v>741</v>
      </c>
      <c r="B214" s="174"/>
      <c r="C214" s="175" t="s">
        <v>683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7"/>
      <c r="AC214" s="178" t="s">
        <v>384</v>
      </c>
      <c r="AD214" s="179"/>
      <c r="AE214" s="392"/>
      <c r="AF214" s="392"/>
      <c r="AG214" s="392"/>
      <c r="AH214" s="392"/>
      <c r="AI214" s="392"/>
      <c r="AJ214" s="392"/>
      <c r="AK214" s="392"/>
      <c r="AL214" s="392"/>
      <c r="AM214" s="392"/>
      <c r="AN214" s="392"/>
      <c r="AO214" s="392"/>
      <c r="AP214" s="392"/>
      <c r="AQ214" s="392"/>
      <c r="AR214" s="392"/>
      <c r="AS214" s="392"/>
      <c r="AT214" s="392"/>
      <c r="AU214" s="392"/>
      <c r="AV214" s="392"/>
      <c r="AW214" s="392"/>
      <c r="AX214" s="392"/>
      <c r="AY214" s="392"/>
      <c r="AZ214" s="392"/>
      <c r="BA214" s="392"/>
      <c r="BB214" s="392"/>
      <c r="BC214" s="392"/>
      <c r="BD214" s="392"/>
      <c r="BE214" s="392"/>
      <c r="BF214" s="392"/>
      <c r="BG214" s="181" t="str">
        <f>IF(AI214&gt;0,BC214/AI214,"n.é.")</f>
        <v>n.é.</v>
      </c>
      <c r="BH214" s="182"/>
    </row>
    <row r="215" spans="1:60" ht="20.100000000000001" customHeight="1" x14ac:dyDescent="0.2">
      <c r="A215" s="183" t="s">
        <v>742</v>
      </c>
      <c r="B215" s="184"/>
      <c r="C215" s="196" t="s">
        <v>773</v>
      </c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8"/>
      <c r="AC215" s="188" t="s">
        <v>385</v>
      </c>
      <c r="AD215" s="189"/>
      <c r="AE215" s="180">
        <f>SUM(AE212:AH214)</f>
        <v>0</v>
      </c>
      <c r="AF215" s="180"/>
      <c r="AG215" s="180"/>
      <c r="AH215" s="180"/>
      <c r="AI215" s="180">
        <f>SUM(AI212:AL214)</f>
        <v>0</v>
      </c>
      <c r="AJ215" s="180"/>
      <c r="AK215" s="180"/>
      <c r="AL215" s="180"/>
      <c r="AM215" s="180">
        <f>SUM(AM212:AP214)</f>
        <v>0</v>
      </c>
      <c r="AN215" s="180"/>
      <c r="AO215" s="180"/>
      <c r="AP215" s="180"/>
      <c r="AQ215" s="180">
        <f>SUM(AQ212:AT214)</f>
        <v>0</v>
      </c>
      <c r="AR215" s="180"/>
      <c r="AS215" s="180"/>
      <c r="AT215" s="180"/>
      <c r="AU215" s="180">
        <f>SUM(AU212:AX214)</f>
        <v>0</v>
      </c>
      <c r="AV215" s="180"/>
      <c r="AW215" s="180"/>
      <c r="AX215" s="180"/>
      <c r="AY215" s="180">
        <f>SUM(AY212:BB214)</f>
        <v>0</v>
      </c>
      <c r="AZ215" s="180"/>
      <c r="BA215" s="180"/>
      <c r="BB215" s="180"/>
      <c r="BC215" s="180">
        <f>SUM(BC212:BF214)</f>
        <v>0</v>
      </c>
      <c r="BD215" s="180"/>
      <c r="BE215" s="180"/>
      <c r="BF215" s="180"/>
      <c r="BG215" s="181" t="str">
        <f t="shared" si="3"/>
        <v>n.é.</v>
      </c>
      <c r="BH215" s="182"/>
    </row>
    <row r="216" spans="1:60" ht="20.100000000000001" hidden="1" customHeight="1" x14ac:dyDescent="0.2">
      <c r="A216" s="173" t="s">
        <v>743</v>
      </c>
      <c r="B216" s="174"/>
      <c r="C216" s="190" t="s">
        <v>386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2"/>
      <c r="AC216" s="178" t="s">
        <v>387</v>
      </c>
      <c r="AD216" s="179"/>
      <c r="AE216" s="392"/>
      <c r="AF216" s="392"/>
      <c r="AG216" s="392"/>
      <c r="AH216" s="392"/>
      <c r="AI216" s="392"/>
      <c r="AJ216" s="392"/>
      <c r="AK216" s="392"/>
      <c r="AL216" s="392"/>
      <c r="AM216" s="392"/>
      <c r="AN216" s="392"/>
      <c r="AO216" s="392"/>
      <c r="AP216" s="392"/>
      <c r="AQ216" s="392"/>
      <c r="AR216" s="392"/>
      <c r="AS216" s="392"/>
      <c r="AT216" s="392"/>
      <c r="AU216" s="392"/>
      <c r="AV216" s="392"/>
      <c r="AW216" s="392"/>
      <c r="AX216" s="392"/>
      <c r="AY216" s="392"/>
      <c r="AZ216" s="392"/>
      <c r="BA216" s="392"/>
      <c r="BB216" s="392"/>
      <c r="BC216" s="392"/>
      <c r="BD216" s="392"/>
      <c r="BE216" s="392"/>
      <c r="BF216" s="392"/>
      <c r="BG216" s="181" t="str">
        <f t="shared" si="3"/>
        <v>n.é.</v>
      </c>
      <c r="BH216" s="182"/>
    </row>
    <row r="217" spans="1:60" ht="20.100000000000001" hidden="1" customHeight="1" x14ac:dyDescent="0.2">
      <c r="A217" s="173" t="s">
        <v>744</v>
      </c>
      <c r="B217" s="174"/>
      <c r="C217" s="175" t="s">
        <v>389</v>
      </c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7"/>
      <c r="AC217" s="178" t="s">
        <v>388</v>
      </c>
      <c r="AD217" s="179"/>
      <c r="AE217" s="392"/>
      <c r="AF217" s="392"/>
      <c r="AG217" s="392"/>
      <c r="AH217" s="392"/>
      <c r="AI217" s="392"/>
      <c r="AJ217" s="392"/>
      <c r="AK217" s="392"/>
      <c r="AL217" s="392"/>
      <c r="AM217" s="392"/>
      <c r="AN217" s="392"/>
      <c r="AO217" s="392"/>
      <c r="AP217" s="392"/>
      <c r="AQ217" s="392"/>
      <c r="AR217" s="392"/>
      <c r="AS217" s="392"/>
      <c r="AT217" s="392"/>
      <c r="AU217" s="392"/>
      <c r="AV217" s="392"/>
      <c r="AW217" s="392"/>
      <c r="AX217" s="392"/>
      <c r="AY217" s="392"/>
      <c r="AZ217" s="392"/>
      <c r="BA217" s="392"/>
      <c r="BB217" s="392"/>
      <c r="BC217" s="392"/>
      <c r="BD217" s="392"/>
      <c r="BE217" s="392"/>
      <c r="BF217" s="392"/>
      <c r="BG217" s="181" t="str">
        <f>IF(AI217&gt;0,BC217/AI217,"n.é.")</f>
        <v>n.é.</v>
      </c>
      <c r="BH217" s="182"/>
    </row>
    <row r="218" spans="1:60" ht="20.100000000000001" hidden="1" customHeight="1" x14ac:dyDescent="0.2">
      <c r="A218" s="173" t="s">
        <v>745</v>
      </c>
      <c r="B218" s="174"/>
      <c r="C218" s="175" t="s">
        <v>684</v>
      </c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7"/>
      <c r="AC218" s="178" t="s">
        <v>390</v>
      </c>
      <c r="AD218" s="179"/>
      <c r="AE218" s="392"/>
      <c r="AF218" s="392"/>
      <c r="AG218" s="392"/>
      <c r="AH218" s="392"/>
      <c r="AI218" s="392"/>
      <c r="AJ218" s="392"/>
      <c r="AK218" s="392"/>
      <c r="AL218" s="392"/>
      <c r="AM218" s="392"/>
      <c r="AN218" s="392"/>
      <c r="AO218" s="392"/>
      <c r="AP218" s="392"/>
      <c r="AQ218" s="392"/>
      <c r="AR218" s="392"/>
      <c r="AS218" s="392"/>
      <c r="AT218" s="392"/>
      <c r="AU218" s="392"/>
      <c r="AV218" s="392"/>
      <c r="AW218" s="392"/>
      <c r="AX218" s="392"/>
      <c r="AY218" s="392"/>
      <c r="AZ218" s="392"/>
      <c r="BA218" s="392"/>
      <c r="BB218" s="392"/>
      <c r="BC218" s="392"/>
      <c r="BD218" s="392"/>
      <c r="BE218" s="392"/>
      <c r="BF218" s="392"/>
      <c r="BG218" s="181" t="str">
        <f>IF(AI218&gt;0,BC218/AI218,"n.é.")</f>
        <v>n.é.</v>
      </c>
      <c r="BH218" s="182"/>
    </row>
    <row r="219" spans="1:60" ht="20.100000000000001" hidden="1" customHeight="1" x14ac:dyDescent="0.2">
      <c r="A219" s="173" t="s">
        <v>746</v>
      </c>
      <c r="B219" s="174"/>
      <c r="C219" s="175" t="s">
        <v>685</v>
      </c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7"/>
      <c r="AC219" s="178" t="s">
        <v>391</v>
      </c>
      <c r="AD219" s="179"/>
      <c r="AE219" s="392"/>
      <c r="AF219" s="392"/>
      <c r="AG219" s="392"/>
      <c r="AH219" s="392"/>
      <c r="AI219" s="392"/>
      <c r="AJ219" s="392"/>
      <c r="AK219" s="392"/>
      <c r="AL219" s="392"/>
      <c r="AM219" s="392"/>
      <c r="AN219" s="392"/>
      <c r="AO219" s="392"/>
      <c r="AP219" s="392"/>
      <c r="AQ219" s="392"/>
      <c r="AR219" s="392"/>
      <c r="AS219" s="392"/>
      <c r="AT219" s="392"/>
      <c r="AU219" s="392"/>
      <c r="AV219" s="392"/>
      <c r="AW219" s="392"/>
      <c r="AX219" s="392"/>
      <c r="AY219" s="392"/>
      <c r="AZ219" s="392"/>
      <c r="BA219" s="392"/>
      <c r="BB219" s="392"/>
      <c r="BC219" s="392"/>
      <c r="BD219" s="392"/>
      <c r="BE219" s="392"/>
      <c r="BF219" s="392"/>
      <c r="BG219" s="181" t="str">
        <f>IF(AI219&gt;0,BC219/AI219,"n.é.")</f>
        <v>n.é.</v>
      </c>
      <c r="BH219" s="182"/>
    </row>
    <row r="220" spans="1:60" ht="20.100000000000001" hidden="1" customHeight="1" x14ac:dyDescent="0.2">
      <c r="A220" s="173" t="s">
        <v>747</v>
      </c>
      <c r="B220" s="174"/>
      <c r="C220" s="175" t="s">
        <v>686</v>
      </c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7"/>
      <c r="AC220" s="178" t="s">
        <v>687</v>
      </c>
      <c r="AD220" s="179"/>
      <c r="AE220" s="392"/>
      <c r="AF220" s="392"/>
      <c r="AG220" s="392"/>
      <c r="AH220" s="392"/>
      <c r="AI220" s="392"/>
      <c r="AJ220" s="392"/>
      <c r="AK220" s="392"/>
      <c r="AL220" s="392"/>
      <c r="AM220" s="392"/>
      <c r="AN220" s="392"/>
      <c r="AO220" s="392"/>
      <c r="AP220" s="392"/>
      <c r="AQ220" s="392"/>
      <c r="AR220" s="392"/>
      <c r="AS220" s="392"/>
      <c r="AT220" s="392"/>
      <c r="AU220" s="392"/>
      <c r="AV220" s="392"/>
      <c r="AW220" s="392"/>
      <c r="AX220" s="392"/>
      <c r="AY220" s="392"/>
      <c r="AZ220" s="392"/>
      <c r="BA220" s="392"/>
      <c r="BB220" s="392"/>
      <c r="BC220" s="392"/>
      <c r="BD220" s="392"/>
      <c r="BE220" s="392"/>
      <c r="BF220" s="392"/>
      <c r="BG220" s="181" t="str">
        <f t="shared" si="3"/>
        <v>n.é.</v>
      </c>
      <c r="BH220" s="182"/>
    </row>
    <row r="221" spans="1:60" ht="20.100000000000001" customHeight="1" x14ac:dyDescent="0.2">
      <c r="A221" s="183" t="s">
        <v>748</v>
      </c>
      <c r="B221" s="184"/>
      <c r="C221" s="185" t="s">
        <v>774</v>
      </c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7"/>
      <c r="AC221" s="188" t="s">
        <v>392</v>
      </c>
      <c r="AD221" s="189"/>
      <c r="AE221" s="180">
        <f>SUM(AE216:AH220)</f>
        <v>0</v>
      </c>
      <c r="AF221" s="180"/>
      <c r="AG221" s="180"/>
      <c r="AH221" s="180"/>
      <c r="AI221" s="180">
        <f>SUM(AI216:AL220)</f>
        <v>0</v>
      </c>
      <c r="AJ221" s="180"/>
      <c r="AK221" s="180"/>
      <c r="AL221" s="180"/>
      <c r="AM221" s="180">
        <f>SUM(AM216:AP220)</f>
        <v>0</v>
      </c>
      <c r="AN221" s="180"/>
      <c r="AO221" s="180"/>
      <c r="AP221" s="180"/>
      <c r="AQ221" s="180">
        <f>SUM(AQ216:AT220)</f>
        <v>0</v>
      </c>
      <c r="AR221" s="180"/>
      <c r="AS221" s="180"/>
      <c r="AT221" s="180"/>
      <c r="AU221" s="180">
        <f>SUM(AU216:AX220)</f>
        <v>0</v>
      </c>
      <c r="AV221" s="180"/>
      <c r="AW221" s="180"/>
      <c r="AX221" s="180"/>
      <c r="AY221" s="180">
        <f>SUM(AY216:BB220)</f>
        <v>0</v>
      </c>
      <c r="AZ221" s="180"/>
      <c r="BA221" s="180"/>
      <c r="BB221" s="180"/>
      <c r="BC221" s="180">
        <f>SUM(BC216:BF220)</f>
        <v>0</v>
      </c>
      <c r="BD221" s="180"/>
      <c r="BE221" s="180"/>
      <c r="BF221" s="180"/>
      <c r="BG221" s="181" t="str">
        <f t="shared" si="3"/>
        <v>n.é.</v>
      </c>
      <c r="BH221" s="182"/>
    </row>
    <row r="222" spans="1:60" ht="20.100000000000001" hidden="1" customHeight="1" x14ac:dyDescent="0.2">
      <c r="A222" s="173" t="s">
        <v>749</v>
      </c>
      <c r="B222" s="174"/>
      <c r="C222" s="190" t="s">
        <v>393</v>
      </c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2"/>
      <c r="AC222" s="178" t="s">
        <v>394</v>
      </c>
      <c r="AD222" s="179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164" t="str">
        <f t="shared" si="3"/>
        <v>n.é.</v>
      </c>
      <c r="BH222" s="165"/>
    </row>
    <row r="223" spans="1:60" ht="20.100000000000001" hidden="1" customHeight="1" x14ac:dyDescent="0.2">
      <c r="A223" s="173" t="s">
        <v>750</v>
      </c>
      <c r="B223" s="174"/>
      <c r="C223" s="190" t="s">
        <v>395</v>
      </c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2"/>
      <c r="AC223" s="178" t="s">
        <v>396</v>
      </c>
      <c r="AD223" s="179"/>
      <c r="AE223" s="392"/>
      <c r="AF223" s="392"/>
      <c r="AG223" s="392"/>
      <c r="AH223" s="392"/>
      <c r="AI223" s="392"/>
      <c r="AJ223" s="392"/>
      <c r="AK223" s="392"/>
      <c r="AL223" s="392"/>
      <c r="AM223" s="392"/>
      <c r="AN223" s="392"/>
      <c r="AO223" s="392"/>
      <c r="AP223" s="392"/>
      <c r="AQ223" s="392"/>
      <c r="AR223" s="392"/>
      <c r="AS223" s="392"/>
      <c r="AT223" s="392"/>
      <c r="AU223" s="392"/>
      <c r="AV223" s="392"/>
      <c r="AW223" s="392"/>
      <c r="AX223" s="392"/>
      <c r="AY223" s="392"/>
      <c r="AZ223" s="392"/>
      <c r="BA223" s="392"/>
      <c r="BB223" s="392"/>
      <c r="BC223" s="392"/>
      <c r="BD223" s="392"/>
      <c r="BE223" s="392"/>
      <c r="BF223" s="392"/>
      <c r="BG223" s="164" t="str">
        <f t="shared" si="3"/>
        <v>n.é.</v>
      </c>
      <c r="BH223" s="165"/>
    </row>
    <row r="224" spans="1:60" ht="20.100000000000001" hidden="1" customHeight="1" x14ac:dyDescent="0.2">
      <c r="A224" s="173" t="s">
        <v>751</v>
      </c>
      <c r="B224" s="174"/>
      <c r="C224" s="190" t="s">
        <v>397</v>
      </c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2"/>
      <c r="AC224" s="178" t="s">
        <v>398</v>
      </c>
      <c r="AD224" s="179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  <c r="AW224" s="392"/>
      <c r="AX224" s="392"/>
      <c r="AY224" s="392"/>
      <c r="AZ224" s="392"/>
      <c r="BA224" s="392"/>
      <c r="BB224" s="392"/>
      <c r="BC224" s="392"/>
      <c r="BD224" s="392"/>
      <c r="BE224" s="392"/>
      <c r="BF224" s="392"/>
      <c r="BG224" s="164" t="str">
        <f t="shared" si="3"/>
        <v>n.é.</v>
      </c>
      <c r="BH224" s="165"/>
    </row>
    <row r="225" spans="1:60" ht="20.100000000000001" hidden="1" customHeight="1" x14ac:dyDescent="0.2">
      <c r="A225" s="173" t="s">
        <v>752</v>
      </c>
      <c r="B225" s="174"/>
      <c r="C225" s="190" t="s">
        <v>688</v>
      </c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2"/>
      <c r="AC225" s="178" t="s">
        <v>399</v>
      </c>
      <c r="AD225" s="179"/>
      <c r="AE225" s="392"/>
      <c r="AF225" s="392"/>
      <c r="AG225" s="392"/>
      <c r="AH225" s="392"/>
      <c r="AI225" s="392"/>
      <c r="AJ225" s="392"/>
      <c r="AK225" s="392"/>
      <c r="AL225" s="392"/>
      <c r="AM225" s="392"/>
      <c r="AN225" s="392"/>
      <c r="AO225" s="392"/>
      <c r="AP225" s="392"/>
      <c r="AQ225" s="392"/>
      <c r="AR225" s="392"/>
      <c r="AS225" s="392"/>
      <c r="AT225" s="392"/>
      <c r="AU225" s="392"/>
      <c r="AV225" s="392"/>
      <c r="AW225" s="392"/>
      <c r="AX225" s="392"/>
      <c r="AY225" s="392"/>
      <c r="AZ225" s="392"/>
      <c r="BA225" s="392"/>
      <c r="BB225" s="392"/>
      <c r="BC225" s="392"/>
      <c r="BD225" s="392"/>
      <c r="BE225" s="392"/>
      <c r="BF225" s="392"/>
      <c r="BG225" s="164" t="str">
        <f t="shared" si="3"/>
        <v>n.é.</v>
      </c>
      <c r="BH225" s="165"/>
    </row>
    <row r="226" spans="1:60" ht="20.100000000000001" hidden="1" customHeight="1" x14ac:dyDescent="0.2">
      <c r="A226" s="173" t="s">
        <v>753</v>
      </c>
      <c r="B226" s="174"/>
      <c r="C226" s="190" t="s">
        <v>400</v>
      </c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2"/>
      <c r="AC226" s="178" t="s">
        <v>401</v>
      </c>
      <c r="AD226" s="179"/>
      <c r="AE226" s="392"/>
      <c r="AF226" s="392"/>
      <c r="AG226" s="392"/>
      <c r="AH226" s="392"/>
      <c r="AI226" s="392"/>
      <c r="AJ226" s="392"/>
      <c r="AK226" s="392"/>
      <c r="AL226" s="392"/>
      <c r="AM226" s="392"/>
      <c r="AN226" s="392"/>
      <c r="AO226" s="392"/>
      <c r="AP226" s="392"/>
      <c r="AQ226" s="392"/>
      <c r="AR226" s="392"/>
      <c r="AS226" s="392"/>
      <c r="AT226" s="392"/>
      <c r="AU226" s="392"/>
      <c r="AV226" s="392"/>
      <c r="AW226" s="392"/>
      <c r="AX226" s="392"/>
      <c r="AY226" s="392"/>
      <c r="AZ226" s="392"/>
      <c r="BA226" s="392"/>
      <c r="BB226" s="392"/>
      <c r="BC226" s="392"/>
      <c r="BD226" s="392"/>
      <c r="BE226" s="392"/>
      <c r="BF226" s="392"/>
      <c r="BG226" s="164" t="str">
        <f t="shared" si="3"/>
        <v>n.é.</v>
      </c>
      <c r="BH226" s="165"/>
    </row>
    <row r="227" spans="1:60" ht="20.100000000000001" hidden="1" customHeight="1" x14ac:dyDescent="0.2">
      <c r="A227" s="173" t="s">
        <v>754</v>
      </c>
      <c r="B227" s="174"/>
      <c r="C227" s="190" t="s">
        <v>402</v>
      </c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2"/>
      <c r="AC227" s="178" t="s">
        <v>403</v>
      </c>
      <c r="AD227" s="179"/>
      <c r="AE227" s="392"/>
      <c r="AF227" s="392"/>
      <c r="AG227" s="392"/>
      <c r="AH227" s="392"/>
      <c r="AI227" s="392"/>
      <c r="AJ227" s="392"/>
      <c r="AK227" s="392"/>
      <c r="AL227" s="392"/>
      <c r="AM227" s="392"/>
      <c r="AN227" s="392"/>
      <c r="AO227" s="392"/>
      <c r="AP227" s="392"/>
      <c r="AQ227" s="392"/>
      <c r="AR227" s="392"/>
      <c r="AS227" s="392"/>
      <c r="AT227" s="392"/>
      <c r="AU227" s="392"/>
      <c r="AV227" s="392"/>
      <c r="AW227" s="392"/>
      <c r="AX227" s="392"/>
      <c r="AY227" s="392"/>
      <c r="AZ227" s="392"/>
      <c r="BA227" s="392"/>
      <c r="BB227" s="392"/>
      <c r="BC227" s="392"/>
      <c r="BD227" s="392"/>
      <c r="BE227" s="392"/>
      <c r="BF227" s="392"/>
      <c r="BG227" s="164" t="str">
        <f t="shared" si="3"/>
        <v>n.é.</v>
      </c>
      <c r="BH227" s="165"/>
    </row>
    <row r="228" spans="1:60" ht="20.100000000000001" hidden="1" customHeight="1" x14ac:dyDescent="0.2">
      <c r="A228" s="173" t="s">
        <v>755</v>
      </c>
      <c r="B228" s="174"/>
      <c r="C228" s="190" t="s">
        <v>691</v>
      </c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2"/>
      <c r="AC228" s="178" t="s">
        <v>692</v>
      </c>
      <c r="AD228" s="179"/>
      <c r="AE228" s="392"/>
      <c r="AF228" s="392"/>
      <c r="AG228" s="392"/>
      <c r="AH228" s="392"/>
      <c r="AI228" s="392"/>
      <c r="AJ228" s="392"/>
      <c r="AK228" s="392"/>
      <c r="AL228" s="392"/>
      <c r="AM228" s="392"/>
      <c r="AN228" s="392"/>
      <c r="AO228" s="392"/>
      <c r="AP228" s="392"/>
      <c r="AQ228" s="392"/>
      <c r="AR228" s="392"/>
      <c r="AS228" s="392"/>
      <c r="AT228" s="392"/>
      <c r="AU228" s="392"/>
      <c r="AV228" s="392"/>
      <c r="AW228" s="392"/>
      <c r="AX228" s="392"/>
      <c r="AY228" s="392"/>
      <c r="AZ228" s="392"/>
      <c r="BA228" s="392"/>
      <c r="BB228" s="392"/>
      <c r="BC228" s="392"/>
      <c r="BD228" s="392"/>
      <c r="BE228" s="392"/>
      <c r="BF228" s="392"/>
      <c r="BG228" s="164" t="str">
        <f t="shared" si="3"/>
        <v>n.é.</v>
      </c>
      <c r="BH228" s="165"/>
    </row>
    <row r="229" spans="1:60" ht="20.100000000000001" hidden="1" customHeight="1" x14ac:dyDescent="0.2">
      <c r="A229" s="173" t="s">
        <v>756</v>
      </c>
      <c r="B229" s="174"/>
      <c r="C229" s="190" t="s">
        <v>690</v>
      </c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2"/>
      <c r="AC229" s="178" t="s">
        <v>693</v>
      </c>
      <c r="AD229" s="179"/>
      <c r="AE229" s="392"/>
      <c r="AF229" s="392"/>
      <c r="AG229" s="392"/>
      <c r="AH229" s="392"/>
      <c r="AI229" s="392"/>
      <c r="AJ229" s="392"/>
      <c r="AK229" s="392"/>
      <c r="AL229" s="392"/>
      <c r="AM229" s="392"/>
      <c r="AN229" s="392"/>
      <c r="AO229" s="392"/>
      <c r="AP229" s="392"/>
      <c r="AQ229" s="392"/>
      <c r="AR229" s="392"/>
      <c r="AS229" s="392"/>
      <c r="AT229" s="392"/>
      <c r="AU229" s="392"/>
      <c r="AV229" s="392"/>
      <c r="AW229" s="392"/>
      <c r="AX229" s="392"/>
      <c r="AY229" s="392"/>
      <c r="AZ229" s="392"/>
      <c r="BA229" s="392"/>
      <c r="BB229" s="392"/>
      <c r="BC229" s="392"/>
      <c r="BD229" s="392"/>
      <c r="BE229" s="392"/>
      <c r="BF229" s="392"/>
      <c r="BG229" s="164" t="str">
        <f t="shared" si="3"/>
        <v>n.é.</v>
      </c>
      <c r="BH229" s="165"/>
    </row>
    <row r="230" spans="1:60" s="2" customFormat="1" ht="20.100000000000001" customHeight="1" x14ac:dyDescent="0.2">
      <c r="A230" s="183" t="s">
        <v>757</v>
      </c>
      <c r="B230" s="184"/>
      <c r="C230" s="185" t="s">
        <v>803</v>
      </c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7"/>
      <c r="AC230" s="188" t="s">
        <v>689</v>
      </c>
      <c r="AD230" s="189"/>
      <c r="AE230" s="393">
        <f>SUM(AE228:AH229)</f>
        <v>0</v>
      </c>
      <c r="AF230" s="393"/>
      <c r="AG230" s="393"/>
      <c r="AH230" s="393"/>
      <c r="AI230" s="393">
        <f>SUM(AI228:AL229)</f>
        <v>0</v>
      </c>
      <c r="AJ230" s="393"/>
      <c r="AK230" s="393"/>
      <c r="AL230" s="393"/>
      <c r="AM230" s="393">
        <f>SUM(AM228:AP229)</f>
        <v>0</v>
      </c>
      <c r="AN230" s="393"/>
      <c r="AO230" s="393"/>
      <c r="AP230" s="393"/>
      <c r="AQ230" s="393">
        <f>SUM(AQ228:AT229)</f>
        <v>0</v>
      </c>
      <c r="AR230" s="393"/>
      <c r="AS230" s="393"/>
      <c r="AT230" s="393"/>
      <c r="AU230" s="393">
        <f>SUM(AU228:AX229)</f>
        <v>0</v>
      </c>
      <c r="AV230" s="393"/>
      <c r="AW230" s="393"/>
      <c r="AX230" s="393"/>
      <c r="AY230" s="393">
        <f>SUM(AY228:BB229)</f>
        <v>0</v>
      </c>
      <c r="AZ230" s="393"/>
      <c r="BA230" s="393"/>
      <c r="BB230" s="393"/>
      <c r="BC230" s="393">
        <f>SUM(BC228:BF229)</f>
        <v>0</v>
      </c>
      <c r="BD230" s="393"/>
      <c r="BE230" s="393"/>
      <c r="BF230" s="393"/>
      <c r="BG230" s="181" t="str">
        <f t="shared" si="3"/>
        <v>n.é.</v>
      </c>
      <c r="BH230" s="182"/>
    </row>
    <row r="231" spans="1:60" ht="20.100000000000001" customHeight="1" x14ac:dyDescent="0.2">
      <c r="A231" s="183" t="s">
        <v>758</v>
      </c>
      <c r="B231" s="184"/>
      <c r="C231" s="185" t="s">
        <v>776</v>
      </c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7"/>
      <c r="AC231" s="188" t="s">
        <v>404</v>
      </c>
      <c r="AD231" s="189"/>
      <c r="AE231" s="180">
        <f>AE215+SUM(AE221:AH227)+AE230</f>
        <v>0</v>
      </c>
      <c r="AF231" s="180"/>
      <c r="AG231" s="180"/>
      <c r="AH231" s="180"/>
      <c r="AI231" s="180">
        <f>AI215+SUM(AI221:AL227)+AI230</f>
        <v>0</v>
      </c>
      <c r="AJ231" s="180"/>
      <c r="AK231" s="180"/>
      <c r="AL231" s="180"/>
      <c r="AM231" s="180">
        <f>AM215+SUM(AM221:AP227)+AM230</f>
        <v>0</v>
      </c>
      <c r="AN231" s="180"/>
      <c r="AO231" s="180"/>
      <c r="AP231" s="180"/>
      <c r="AQ231" s="180">
        <f>AQ215+SUM(AQ221:AT227)+AQ230</f>
        <v>0</v>
      </c>
      <c r="AR231" s="180"/>
      <c r="AS231" s="180"/>
      <c r="AT231" s="180"/>
      <c r="AU231" s="180">
        <f>AU215+SUM(AU221:AX227)+AU230</f>
        <v>0</v>
      </c>
      <c r="AV231" s="180"/>
      <c r="AW231" s="180"/>
      <c r="AX231" s="180"/>
      <c r="AY231" s="180">
        <f>AY215+SUM(AY221:BB227)+AY230</f>
        <v>0</v>
      </c>
      <c r="AZ231" s="180"/>
      <c r="BA231" s="180"/>
      <c r="BB231" s="180"/>
      <c r="BC231" s="180">
        <f>BC215+SUM(BC221:BF227)+BC230</f>
        <v>0</v>
      </c>
      <c r="BD231" s="180"/>
      <c r="BE231" s="180"/>
      <c r="BF231" s="180"/>
      <c r="BG231" s="181" t="str">
        <f t="shared" si="3"/>
        <v>n.é.</v>
      </c>
      <c r="BH231" s="182"/>
    </row>
    <row r="232" spans="1:60" ht="20.100000000000001" hidden="1" customHeight="1" x14ac:dyDescent="0.2">
      <c r="A232" s="173" t="s">
        <v>759</v>
      </c>
      <c r="B232" s="174"/>
      <c r="C232" s="190" t="s">
        <v>405</v>
      </c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2"/>
      <c r="AC232" s="178" t="s">
        <v>406</v>
      </c>
      <c r="AD232" s="179"/>
      <c r="AE232" s="392"/>
      <c r="AF232" s="392"/>
      <c r="AG232" s="392"/>
      <c r="AH232" s="392"/>
      <c r="AI232" s="392"/>
      <c r="AJ232" s="392"/>
      <c r="AK232" s="392"/>
      <c r="AL232" s="392"/>
      <c r="AM232" s="392"/>
      <c r="AN232" s="392"/>
      <c r="AO232" s="392"/>
      <c r="AP232" s="392"/>
      <c r="AQ232" s="392"/>
      <c r="AR232" s="392"/>
      <c r="AS232" s="392"/>
      <c r="AT232" s="392"/>
      <c r="AU232" s="392"/>
      <c r="AV232" s="392"/>
      <c r="AW232" s="392"/>
      <c r="AX232" s="392"/>
      <c r="AY232" s="392"/>
      <c r="AZ232" s="392"/>
      <c r="BA232" s="392"/>
      <c r="BB232" s="392"/>
      <c r="BC232" s="392"/>
      <c r="BD232" s="392"/>
      <c r="BE232" s="392"/>
      <c r="BF232" s="392"/>
      <c r="BG232" s="181" t="str">
        <f t="shared" si="3"/>
        <v>n.é.</v>
      </c>
      <c r="BH232" s="182"/>
    </row>
    <row r="233" spans="1:60" ht="20.100000000000001" hidden="1" customHeight="1" x14ac:dyDescent="0.2">
      <c r="A233" s="173" t="s">
        <v>760</v>
      </c>
      <c r="B233" s="174"/>
      <c r="C233" s="175" t="s">
        <v>407</v>
      </c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7"/>
      <c r="AC233" s="178" t="s">
        <v>408</v>
      </c>
      <c r="AD233" s="179"/>
      <c r="AE233" s="392"/>
      <c r="AF233" s="392"/>
      <c r="AG233" s="392"/>
      <c r="AH233" s="392"/>
      <c r="AI233" s="392"/>
      <c r="AJ233" s="392"/>
      <c r="AK233" s="392"/>
      <c r="AL233" s="392"/>
      <c r="AM233" s="392"/>
      <c r="AN233" s="392"/>
      <c r="AO233" s="392"/>
      <c r="AP233" s="392"/>
      <c r="AQ233" s="392"/>
      <c r="AR233" s="392"/>
      <c r="AS233" s="392"/>
      <c r="AT233" s="392"/>
      <c r="AU233" s="392"/>
      <c r="AV233" s="392"/>
      <c r="AW233" s="392"/>
      <c r="AX233" s="392"/>
      <c r="AY233" s="392"/>
      <c r="AZ233" s="392"/>
      <c r="BA233" s="392"/>
      <c r="BB233" s="392"/>
      <c r="BC233" s="392"/>
      <c r="BD233" s="392"/>
      <c r="BE233" s="392"/>
      <c r="BF233" s="392"/>
      <c r="BG233" s="181" t="str">
        <f t="shared" si="3"/>
        <v>n.é.</v>
      </c>
      <c r="BH233" s="182"/>
    </row>
    <row r="234" spans="1:60" ht="20.100000000000001" hidden="1" customHeight="1" x14ac:dyDescent="0.2">
      <c r="A234" s="173" t="s">
        <v>761</v>
      </c>
      <c r="B234" s="174"/>
      <c r="C234" s="190" t="s">
        <v>409</v>
      </c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2"/>
      <c r="AC234" s="178" t="s">
        <v>410</v>
      </c>
      <c r="AD234" s="179"/>
      <c r="AE234" s="392"/>
      <c r="AF234" s="392"/>
      <c r="AG234" s="392"/>
      <c r="AH234" s="392"/>
      <c r="AI234" s="392"/>
      <c r="AJ234" s="392"/>
      <c r="AK234" s="392"/>
      <c r="AL234" s="392"/>
      <c r="AM234" s="392"/>
      <c r="AN234" s="392"/>
      <c r="AO234" s="392"/>
      <c r="AP234" s="392"/>
      <c r="AQ234" s="392"/>
      <c r="AR234" s="392"/>
      <c r="AS234" s="392"/>
      <c r="AT234" s="392"/>
      <c r="AU234" s="392"/>
      <c r="AV234" s="392"/>
      <c r="AW234" s="392"/>
      <c r="AX234" s="392"/>
      <c r="AY234" s="392"/>
      <c r="AZ234" s="392"/>
      <c r="BA234" s="392"/>
      <c r="BB234" s="392"/>
      <c r="BC234" s="392"/>
      <c r="BD234" s="392"/>
      <c r="BE234" s="392"/>
      <c r="BF234" s="392"/>
      <c r="BG234" s="181" t="str">
        <f t="shared" si="3"/>
        <v>n.é.</v>
      </c>
      <c r="BH234" s="182"/>
    </row>
    <row r="235" spans="1:60" ht="20.100000000000001" hidden="1" customHeight="1" x14ac:dyDescent="0.2">
      <c r="A235" s="173" t="s">
        <v>762</v>
      </c>
      <c r="B235" s="174"/>
      <c r="C235" s="190" t="s">
        <v>696</v>
      </c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2"/>
      <c r="AC235" s="178" t="s">
        <v>411</v>
      </c>
      <c r="AD235" s="179"/>
      <c r="AE235" s="392"/>
      <c r="AF235" s="392"/>
      <c r="AG235" s="392"/>
      <c r="AH235" s="392"/>
      <c r="AI235" s="392"/>
      <c r="AJ235" s="392"/>
      <c r="AK235" s="392"/>
      <c r="AL235" s="392"/>
      <c r="AM235" s="392"/>
      <c r="AN235" s="392"/>
      <c r="AO235" s="392"/>
      <c r="AP235" s="392"/>
      <c r="AQ235" s="392"/>
      <c r="AR235" s="392"/>
      <c r="AS235" s="392"/>
      <c r="AT235" s="392"/>
      <c r="AU235" s="392"/>
      <c r="AV235" s="392"/>
      <c r="AW235" s="392"/>
      <c r="AX235" s="392"/>
      <c r="AY235" s="392"/>
      <c r="AZ235" s="392"/>
      <c r="BA235" s="392"/>
      <c r="BB235" s="392"/>
      <c r="BC235" s="392"/>
      <c r="BD235" s="392"/>
      <c r="BE235" s="392"/>
      <c r="BF235" s="392"/>
      <c r="BG235" s="181" t="str">
        <f t="shared" si="3"/>
        <v>n.é.</v>
      </c>
      <c r="BH235" s="182"/>
    </row>
    <row r="236" spans="1:60" ht="20.100000000000001" hidden="1" customHeight="1" x14ac:dyDescent="0.2">
      <c r="A236" s="173" t="s">
        <v>763</v>
      </c>
      <c r="B236" s="174"/>
      <c r="C236" s="190" t="s">
        <v>694</v>
      </c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2"/>
      <c r="AC236" s="178" t="s">
        <v>695</v>
      </c>
      <c r="AD236" s="179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  <c r="AT236" s="392"/>
      <c r="AU236" s="392"/>
      <c r="AV236" s="392"/>
      <c r="AW236" s="392"/>
      <c r="AX236" s="392"/>
      <c r="AY236" s="392"/>
      <c r="AZ236" s="392"/>
      <c r="BA236" s="392"/>
      <c r="BB236" s="392"/>
      <c r="BC236" s="392"/>
      <c r="BD236" s="392"/>
      <c r="BE236" s="392"/>
      <c r="BF236" s="392"/>
      <c r="BG236" s="181" t="str">
        <f t="shared" si="3"/>
        <v>n.é.</v>
      </c>
      <c r="BH236" s="182"/>
    </row>
    <row r="237" spans="1:60" s="2" customFormat="1" ht="20.100000000000001" customHeight="1" x14ac:dyDescent="0.2">
      <c r="A237" s="183" t="s">
        <v>764</v>
      </c>
      <c r="B237" s="184"/>
      <c r="C237" s="185" t="s">
        <v>777</v>
      </c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7"/>
      <c r="AC237" s="188" t="s">
        <v>412</v>
      </c>
      <c r="AD237" s="189"/>
      <c r="AE237" s="180">
        <f>SUM(AE232:AH236)</f>
        <v>0</v>
      </c>
      <c r="AF237" s="180"/>
      <c r="AG237" s="180"/>
      <c r="AH237" s="180"/>
      <c r="AI237" s="180">
        <f>SUM(AI232:AL236)</f>
        <v>0</v>
      </c>
      <c r="AJ237" s="180"/>
      <c r="AK237" s="180"/>
      <c r="AL237" s="180"/>
      <c r="AM237" s="180">
        <f>SUM(AM232:AP236)</f>
        <v>0</v>
      </c>
      <c r="AN237" s="180"/>
      <c r="AO237" s="180"/>
      <c r="AP237" s="180"/>
      <c r="AQ237" s="180">
        <f>SUM(AQ232:AT236)</f>
        <v>0</v>
      </c>
      <c r="AR237" s="180"/>
      <c r="AS237" s="180"/>
      <c r="AT237" s="180"/>
      <c r="AU237" s="180">
        <f>SUM(AU232:AX236)</f>
        <v>0</v>
      </c>
      <c r="AV237" s="180"/>
      <c r="AW237" s="180"/>
      <c r="AX237" s="180"/>
      <c r="AY237" s="180">
        <f>SUM(AY232:BB236)</f>
        <v>0</v>
      </c>
      <c r="AZ237" s="180"/>
      <c r="BA237" s="180"/>
      <c r="BB237" s="180"/>
      <c r="BC237" s="180">
        <f>SUM(BC232:BF236)</f>
        <v>0</v>
      </c>
      <c r="BD237" s="180"/>
      <c r="BE237" s="180"/>
      <c r="BF237" s="180"/>
      <c r="BG237" s="181" t="str">
        <f t="shared" si="3"/>
        <v>n.é.</v>
      </c>
      <c r="BH237" s="182"/>
    </row>
    <row r="238" spans="1:60" ht="20.100000000000001" hidden="1" customHeight="1" x14ac:dyDescent="0.2">
      <c r="A238" s="173" t="s">
        <v>765</v>
      </c>
      <c r="B238" s="174"/>
      <c r="C238" s="175" t="s">
        <v>413</v>
      </c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7"/>
      <c r="AC238" s="178" t="s">
        <v>414</v>
      </c>
      <c r="AD238" s="179"/>
      <c r="AE238" s="392"/>
      <c r="AF238" s="392"/>
      <c r="AG238" s="392"/>
      <c r="AH238" s="392"/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  <c r="AT238" s="392"/>
      <c r="AU238" s="392"/>
      <c r="AV238" s="392"/>
      <c r="AW238" s="392"/>
      <c r="AX238" s="392"/>
      <c r="AY238" s="392"/>
      <c r="AZ238" s="392"/>
      <c r="BA238" s="392"/>
      <c r="BB238" s="392"/>
      <c r="BC238" s="392"/>
      <c r="BD238" s="392"/>
      <c r="BE238" s="392"/>
      <c r="BF238" s="392"/>
      <c r="BG238" s="164" t="str">
        <f t="shared" si="3"/>
        <v>n.é.</v>
      </c>
      <c r="BH238" s="165"/>
    </row>
    <row r="239" spans="1:60" ht="20.100000000000001" hidden="1" customHeight="1" x14ac:dyDescent="0.2">
      <c r="A239" s="173" t="s">
        <v>766</v>
      </c>
      <c r="B239" s="174"/>
      <c r="C239" s="175" t="s">
        <v>697</v>
      </c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  <c r="AB239" s="177"/>
      <c r="AC239" s="178" t="s">
        <v>698</v>
      </c>
      <c r="AD239" s="179"/>
      <c r="AE239" s="392"/>
      <c r="AF239" s="392"/>
      <c r="AG239" s="392"/>
      <c r="AH239" s="392"/>
      <c r="AI239" s="392"/>
      <c r="AJ239" s="392"/>
      <c r="AK239" s="392"/>
      <c r="AL239" s="392"/>
      <c r="AM239" s="392"/>
      <c r="AN239" s="392"/>
      <c r="AO239" s="392"/>
      <c r="AP239" s="392"/>
      <c r="AQ239" s="392"/>
      <c r="AR239" s="392"/>
      <c r="AS239" s="392"/>
      <c r="AT239" s="392"/>
      <c r="AU239" s="392"/>
      <c r="AV239" s="392"/>
      <c r="AW239" s="392"/>
      <c r="AX239" s="392"/>
      <c r="AY239" s="392"/>
      <c r="AZ239" s="392"/>
      <c r="BA239" s="392"/>
      <c r="BB239" s="392"/>
      <c r="BC239" s="392"/>
      <c r="BD239" s="392"/>
      <c r="BE239" s="392"/>
      <c r="BF239" s="392"/>
      <c r="BG239" s="164" t="str">
        <f t="shared" si="3"/>
        <v>n.é.</v>
      </c>
      <c r="BH239" s="165"/>
    </row>
    <row r="240" spans="1:60" s="2" customFormat="1" ht="20.100000000000001" customHeight="1" x14ac:dyDescent="0.2">
      <c r="A240" s="166" t="s">
        <v>767</v>
      </c>
      <c r="B240" s="167"/>
      <c r="C240" s="168" t="s">
        <v>778</v>
      </c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70"/>
      <c r="AC240" s="171" t="s">
        <v>415</v>
      </c>
      <c r="AD240" s="172"/>
      <c r="AE240" s="158">
        <f>AE231+AE237+AE238</f>
        <v>0</v>
      </c>
      <c r="AF240" s="158"/>
      <c r="AG240" s="158"/>
      <c r="AH240" s="158"/>
      <c r="AI240" s="432">
        <f>AI231+AI237+AI238</f>
        <v>0</v>
      </c>
      <c r="AJ240" s="432"/>
      <c r="AK240" s="432"/>
      <c r="AL240" s="432"/>
      <c r="AM240" s="158">
        <f>AM231+AM237+AM238</f>
        <v>0</v>
      </c>
      <c r="AN240" s="158"/>
      <c r="AO240" s="158"/>
      <c r="AP240" s="158"/>
      <c r="AQ240" s="158">
        <f>AQ231+AQ237+AQ238</f>
        <v>0</v>
      </c>
      <c r="AR240" s="158"/>
      <c r="AS240" s="158"/>
      <c r="AT240" s="158"/>
      <c r="AU240" s="158">
        <f>AU231+AU237+AU238</f>
        <v>0</v>
      </c>
      <c r="AV240" s="158"/>
      <c r="AW240" s="158"/>
      <c r="AX240" s="158"/>
      <c r="AY240" s="158">
        <f>AY231+AY237+AY238</f>
        <v>0</v>
      </c>
      <c r="AZ240" s="158"/>
      <c r="BA240" s="158"/>
      <c r="BB240" s="158"/>
      <c r="BC240" s="158">
        <f>BC231+BC237+BC238</f>
        <v>0</v>
      </c>
      <c r="BD240" s="158"/>
      <c r="BE240" s="158"/>
      <c r="BF240" s="158"/>
      <c r="BG240" s="159" t="str">
        <f t="shared" si="3"/>
        <v>n.é.</v>
      </c>
      <c r="BH240" s="160"/>
    </row>
    <row r="241" spans="1:60" s="2" customFormat="1" ht="20.100000000000001" customHeight="1" x14ac:dyDescent="0.2">
      <c r="A241" s="151" t="s">
        <v>768</v>
      </c>
      <c r="B241" s="152"/>
      <c r="C241" s="153" t="s">
        <v>779</v>
      </c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5"/>
      <c r="AC241" s="156"/>
      <c r="AD241" s="157"/>
      <c r="AE241" s="147">
        <f>AE211+AE240</f>
        <v>37770064</v>
      </c>
      <c r="AF241" s="147"/>
      <c r="AG241" s="147"/>
      <c r="AH241" s="147"/>
      <c r="AI241" s="465">
        <f>AI211+AI240</f>
        <v>38095383</v>
      </c>
      <c r="AJ241" s="465"/>
      <c r="AK241" s="465"/>
      <c r="AL241" s="465"/>
      <c r="AM241" s="147">
        <f>AM211+AM240</f>
        <v>0</v>
      </c>
      <c r="AN241" s="147"/>
      <c r="AO241" s="147"/>
      <c r="AP241" s="147"/>
      <c r="AQ241" s="147">
        <f>AQ211+AQ240</f>
        <v>0</v>
      </c>
      <c r="AR241" s="147"/>
      <c r="AS241" s="147"/>
      <c r="AT241" s="147"/>
      <c r="AU241" s="147">
        <f>AU211+AU240</f>
        <v>0</v>
      </c>
      <c r="AV241" s="147"/>
      <c r="AW241" s="147"/>
      <c r="AX241" s="147"/>
      <c r="AY241" s="147">
        <f>AY211+AY240</f>
        <v>0</v>
      </c>
      <c r="AZ241" s="147"/>
      <c r="BA241" s="147"/>
      <c r="BB241" s="147"/>
      <c r="BC241" s="147">
        <f>BC211+BC240</f>
        <v>0</v>
      </c>
      <c r="BD241" s="147"/>
      <c r="BE241" s="147"/>
      <c r="BF241" s="147"/>
      <c r="BG241" s="148">
        <f t="shared" si="3"/>
        <v>0</v>
      </c>
      <c r="BH241" s="149"/>
    </row>
    <row r="243" spans="1:60" x14ac:dyDescent="0.2">
      <c r="AC243" s="150"/>
      <c r="AD243" s="150"/>
      <c r="AE243" s="145">
        <f>AE241-AE108</f>
        <v>0</v>
      </c>
      <c r="AF243" s="145"/>
      <c r="AG243" s="145"/>
      <c r="AH243" s="145"/>
      <c r="AI243" s="421">
        <f>AI241-AI108</f>
        <v>0</v>
      </c>
      <c r="AJ243" s="421"/>
      <c r="AK243" s="421"/>
      <c r="AL243" s="421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5">
        <f>BC108-BC241</f>
        <v>0</v>
      </c>
      <c r="BD243" s="145"/>
      <c r="BE243" s="145"/>
      <c r="BF243" s="145"/>
      <c r="BG243" s="146"/>
      <c r="BH243" s="146"/>
    </row>
  </sheetData>
  <autoFilter ref="A7:BH241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09">
    <mergeCell ref="AM134:AP134"/>
    <mergeCell ref="AQ134:AT134"/>
    <mergeCell ref="AU134:AX134"/>
    <mergeCell ref="AY134:BB134"/>
    <mergeCell ref="BC134:BF134"/>
    <mergeCell ref="BG134:BH134"/>
    <mergeCell ref="AQ52:AT52"/>
    <mergeCell ref="AU52:AX52"/>
    <mergeCell ref="AY52:BB52"/>
    <mergeCell ref="BC52:BF52"/>
    <mergeCell ref="BG52:BH52"/>
    <mergeCell ref="A53:B53"/>
    <mergeCell ref="C53:AB53"/>
    <mergeCell ref="AC53:AD53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BG135:BH135"/>
    <mergeCell ref="BG50:BH50"/>
    <mergeCell ref="A133:B133"/>
    <mergeCell ref="C133:AB133"/>
    <mergeCell ref="AC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M51:AP51"/>
    <mergeCell ref="AQ51:AT51"/>
    <mergeCell ref="AU51:AX51"/>
    <mergeCell ref="AY51:BB51"/>
    <mergeCell ref="BC51:BF51"/>
    <mergeCell ref="BG51:BH51"/>
    <mergeCell ref="AQ54:AT54"/>
    <mergeCell ref="AU54:AX54"/>
    <mergeCell ref="AY54:BB54"/>
    <mergeCell ref="BC54:BF54"/>
    <mergeCell ref="BG54:BH54"/>
    <mergeCell ref="AC52:AD52"/>
    <mergeCell ref="AE52:AH52"/>
    <mergeCell ref="AI52:AL52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M34:AP34"/>
    <mergeCell ref="AQ34:AT34"/>
    <mergeCell ref="AU34:AX34"/>
    <mergeCell ref="AY34:BB34"/>
    <mergeCell ref="BC34:BF34"/>
    <mergeCell ref="BG34:BH34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BG45:BH45"/>
    <mergeCell ref="AQ44:AT44"/>
    <mergeCell ref="AU44:AX44"/>
    <mergeCell ref="AY44:BB44"/>
    <mergeCell ref="BC44:BF44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Q41:AT41"/>
    <mergeCell ref="AU41:AX41"/>
    <mergeCell ref="AQ38:AT38"/>
    <mergeCell ref="AU38:AX38"/>
    <mergeCell ref="AY38:BB38"/>
    <mergeCell ref="BC38:BF38"/>
    <mergeCell ref="BG38:BH38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BG42:BH42"/>
    <mergeCell ref="A42:B42"/>
    <mergeCell ref="C42:AB42"/>
    <mergeCell ref="AC42:AD42"/>
    <mergeCell ref="AE42:AH42"/>
    <mergeCell ref="AI42:AL42"/>
    <mergeCell ref="AM42:AP42"/>
    <mergeCell ref="AM41:AP41"/>
    <mergeCell ref="AQ47:AT47"/>
    <mergeCell ref="AU47:AX47"/>
    <mergeCell ref="AY47:BB47"/>
    <mergeCell ref="BC47:BF47"/>
    <mergeCell ref="BG47:BH47"/>
    <mergeCell ref="AQ42:AT42"/>
    <mergeCell ref="AU42:AX42"/>
    <mergeCell ref="AY42:BB42"/>
    <mergeCell ref="BC42:BF42"/>
    <mergeCell ref="BG46:BH46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6:B46"/>
    <mergeCell ref="C46:AB46"/>
    <mergeCell ref="AC46:AD46"/>
    <mergeCell ref="AE46:AH46"/>
    <mergeCell ref="AI46:AL46"/>
    <mergeCell ref="AM46:AP46"/>
    <mergeCell ref="AM45:AP45"/>
    <mergeCell ref="AQ45:AT45"/>
    <mergeCell ref="AU45:AX45"/>
    <mergeCell ref="AY45:BB45"/>
    <mergeCell ref="BC45:BF45"/>
    <mergeCell ref="A47:B47"/>
    <mergeCell ref="C47:AB47"/>
    <mergeCell ref="AC47:AD47"/>
    <mergeCell ref="AE47:AH47"/>
    <mergeCell ref="AI47:AL47"/>
    <mergeCell ref="A49:B49"/>
    <mergeCell ref="C49:AB49"/>
    <mergeCell ref="AC49:AD49"/>
    <mergeCell ref="AE49:AH49"/>
    <mergeCell ref="AI49:AL49"/>
    <mergeCell ref="AM49:AP49"/>
    <mergeCell ref="AQ49:AT49"/>
    <mergeCell ref="AU49:AX49"/>
    <mergeCell ref="AY49:BB49"/>
    <mergeCell ref="BC49:BF49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AQ46:AT46"/>
    <mergeCell ref="AU46:AX46"/>
    <mergeCell ref="AY46:BB46"/>
    <mergeCell ref="BC46:BF46"/>
    <mergeCell ref="AM47:AP47"/>
    <mergeCell ref="BG49:BH49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48:B48"/>
    <mergeCell ref="C48:AB48"/>
    <mergeCell ref="AC48:AD48"/>
    <mergeCell ref="AE48:AH48"/>
    <mergeCell ref="AI48:AL48"/>
    <mergeCell ref="AM48:AP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A54:B54"/>
    <mergeCell ref="C54:AB54"/>
    <mergeCell ref="AC54:AD54"/>
    <mergeCell ref="AE54:AH54"/>
    <mergeCell ref="AI54:AL54"/>
    <mergeCell ref="AM54:AP54"/>
    <mergeCell ref="AM53:AP53"/>
    <mergeCell ref="AQ53:AT53"/>
    <mergeCell ref="AU53:AX53"/>
    <mergeCell ref="AY53:BB53"/>
    <mergeCell ref="BC53:BF53"/>
    <mergeCell ref="BG53:BH53"/>
    <mergeCell ref="AE53:AH53"/>
    <mergeCell ref="AI53:AL53"/>
    <mergeCell ref="A52:B52"/>
    <mergeCell ref="C52:AB52"/>
    <mergeCell ref="AM52:AP52"/>
    <mergeCell ref="AQ56:AT56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AI57:AL57"/>
    <mergeCell ref="A56:B56"/>
    <mergeCell ref="C56:AB56"/>
    <mergeCell ref="AC56:AD56"/>
    <mergeCell ref="AE56:AH56"/>
    <mergeCell ref="AI56:AL56"/>
    <mergeCell ref="AM56:AP56"/>
    <mergeCell ref="AM55:AP55"/>
    <mergeCell ref="AQ55:AT55"/>
    <mergeCell ref="AU55:AX55"/>
    <mergeCell ref="AY55:BB55"/>
    <mergeCell ref="BC55:BF55"/>
    <mergeCell ref="BG55:BH55"/>
    <mergeCell ref="A55:B55"/>
    <mergeCell ref="C55:AB55"/>
    <mergeCell ref="AC55:AD55"/>
    <mergeCell ref="AE55:AH55"/>
    <mergeCell ref="AI55:AL55"/>
    <mergeCell ref="AQ58:AT58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AI59:AL59"/>
    <mergeCell ref="A58:B58"/>
    <mergeCell ref="C58:AB58"/>
    <mergeCell ref="AC58:AD58"/>
    <mergeCell ref="AE58:AH58"/>
    <mergeCell ref="AI58:AL58"/>
    <mergeCell ref="AM58:AP58"/>
    <mergeCell ref="AM57:AP57"/>
    <mergeCell ref="AQ57:AT57"/>
    <mergeCell ref="AU57:AX57"/>
    <mergeCell ref="AY57:BB57"/>
    <mergeCell ref="BC57:BF57"/>
    <mergeCell ref="BG57:BH57"/>
    <mergeCell ref="AQ60:AT60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AI61:AL61"/>
    <mergeCell ref="A60:B60"/>
    <mergeCell ref="C60:AB60"/>
    <mergeCell ref="AC60:AD60"/>
    <mergeCell ref="AE60:AH60"/>
    <mergeCell ref="AI60:AL60"/>
    <mergeCell ref="AM60:AP60"/>
    <mergeCell ref="AM59:AP59"/>
    <mergeCell ref="AQ59:AT59"/>
    <mergeCell ref="AU59:AX59"/>
    <mergeCell ref="AY59:BB59"/>
    <mergeCell ref="BC59:BF59"/>
    <mergeCell ref="BG59:BH59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AC62:AD62"/>
    <mergeCell ref="AE62:AH62"/>
    <mergeCell ref="AI62:AL62"/>
    <mergeCell ref="AM62:AP62"/>
    <mergeCell ref="AM61:AP61"/>
    <mergeCell ref="AQ61:AT61"/>
    <mergeCell ref="AU61:AX61"/>
    <mergeCell ref="AY61:BB61"/>
    <mergeCell ref="BC61:BF61"/>
    <mergeCell ref="BG61:BH61"/>
    <mergeCell ref="AQ64:AT64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AI65:AL65"/>
    <mergeCell ref="A64:B64"/>
    <mergeCell ref="C64:AB64"/>
    <mergeCell ref="AC64:AD64"/>
    <mergeCell ref="AE64:AH64"/>
    <mergeCell ref="AI64:AL64"/>
    <mergeCell ref="AM64:AP64"/>
    <mergeCell ref="AM63:AP63"/>
    <mergeCell ref="AQ63:AT63"/>
    <mergeCell ref="AU63:AX63"/>
    <mergeCell ref="AY63:BB63"/>
    <mergeCell ref="BC63:BF63"/>
    <mergeCell ref="BG63:BH63"/>
    <mergeCell ref="AQ66:AT66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AI67:AL67"/>
    <mergeCell ref="A66:B66"/>
    <mergeCell ref="C66:AB66"/>
    <mergeCell ref="AC66:AD66"/>
    <mergeCell ref="AE66:AH66"/>
    <mergeCell ref="AI66:AL66"/>
    <mergeCell ref="AM66:AP66"/>
    <mergeCell ref="AM65:AP65"/>
    <mergeCell ref="AQ65:AT65"/>
    <mergeCell ref="AU65:AX65"/>
    <mergeCell ref="AY65:BB65"/>
    <mergeCell ref="BC65:BF65"/>
    <mergeCell ref="BG65:BH65"/>
    <mergeCell ref="AQ68:AT68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8:AP68"/>
    <mergeCell ref="AM67:AP67"/>
    <mergeCell ref="AQ67:AT67"/>
    <mergeCell ref="AU67:AX67"/>
    <mergeCell ref="AY67:BB67"/>
    <mergeCell ref="BC67:BF67"/>
    <mergeCell ref="BG67:BH67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I76:AL76"/>
    <mergeCell ref="AM75:AP75"/>
    <mergeCell ref="AQ75:AT75"/>
    <mergeCell ref="AU75:AX75"/>
    <mergeCell ref="AY75:BB75"/>
    <mergeCell ref="BC75:BF75"/>
    <mergeCell ref="BG75:BH75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M76:AP76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BC87:BF87"/>
    <mergeCell ref="BG87:BH87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3:AP93"/>
    <mergeCell ref="AQ93:AT93"/>
    <mergeCell ref="AU93:AX93"/>
    <mergeCell ref="AY93:BB93"/>
    <mergeCell ref="BC93:BF93"/>
    <mergeCell ref="BG93:BH93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102:AT102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AM102:AP102"/>
    <mergeCell ref="AM101:AP101"/>
    <mergeCell ref="AQ101:AT101"/>
    <mergeCell ref="AU101:AX101"/>
    <mergeCell ref="AY101:BB101"/>
    <mergeCell ref="BC101:BF101"/>
    <mergeCell ref="BG101:BH101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104:B104"/>
    <mergeCell ref="C104:AB104"/>
    <mergeCell ref="AC104:AD104"/>
    <mergeCell ref="AE104:AH104"/>
    <mergeCell ref="AI104:AL104"/>
    <mergeCell ref="AM104:AP104"/>
    <mergeCell ref="AM103:AP103"/>
    <mergeCell ref="AQ103:AT103"/>
    <mergeCell ref="AU103:AX103"/>
    <mergeCell ref="AY103:BB103"/>
    <mergeCell ref="BC103:BF103"/>
    <mergeCell ref="BG103:BH103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Q109:AT109"/>
    <mergeCell ref="A108:B108"/>
    <mergeCell ref="AE108:AH108"/>
    <mergeCell ref="AI108:AL108"/>
    <mergeCell ref="AM108:AP108"/>
    <mergeCell ref="AQ108:AT108"/>
    <mergeCell ref="AU108:AX108"/>
    <mergeCell ref="AM107:AP107"/>
    <mergeCell ref="AQ107:AT107"/>
    <mergeCell ref="AU107:AX107"/>
    <mergeCell ref="AY107:BB107"/>
    <mergeCell ref="BC107:BF107"/>
    <mergeCell ref="BG107:BH107"/>
    <mergeCell ref="AM111:AP111"/>
    <mergeCell ref="AQ111:AT111"/>
    <mergeCell ref="AU111:AX111"/>
    <mergeCell ref="AY111:BB111"/>
    <mergeCell ref="BC111:BF111"/>
    <mergeCell ref="BG111:BH111"/>
    <mergeCell ref="AQ110:AT110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M113:AP113"/>
    <mergeCell ref="AQ113:AT113"/>
    <mergeCell ref="AU113:AX113"/>
    <mergeCell ref="AY113:BB113"/>
    <mergeCell ref="BC113:BF113"/>
    <mergeCell ref="BG113:BH113"/>
    <mergeCell ref="AQ112:AT112"/>
    <mergeCell ref="AU112:AX112"/>
    <mergeCell ref="AY112:BB112"/>
    <mergeCell ref="BC112:BF112"/>
    <mergeCell ref="BG112:BH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E112:AH112"/>
    <mergeCell ref="AI112:AL112"/>
    <mergeCell ref="AM112:AP112"/>
    <mergeCell ref="AM115:AP115"/>
    <mergeCell ref="AQ115:AT115"/>
    <mergeCell ref="AU115:AX115"/>
    <mergeCell ref="AY115:BB115"/>
    <mergeCell ref="BC115:BF115"/>
    <mergeCell ref="BG115:BH115"/>
    <mergeCell ref="AQ114:AT114"/>
    <mergeCell ref="AU114:AX114"/>
    <mergeCell ref="AY114:BB114"/>
    <mergeCell ref="BC114:BF114"/>
    <mergeCell ref="BG114:BH114"/>
    <mergeCell ref="A115:B115"/>
    <mergeCell ref="C115:AB115"/>
    <mergeCell ref="AC115:AD115"/>
    <mergeCell ref="AE115:AH115"/>
    <mergeCell ref="AI115:AL115"/>
    <mergeCell ref="A114:B114"/>
    <mergeCell ref="C114:AB114"/>
    <mergeCell ref="AC114:AD114"/>
    <mergeCell ref="AE114:AH114"/>
    <mergeCell ref="AI114:AL114"/>
    <mergeCell ref="AM114:AP114"/>
    <mergeCell ref="AM117:AP117"/>
    <mergeCell ref="AQ117:AT117"/>
    <mergeCell ref="AU117:AX117"/>
    <mergeCell ref="AY117:BB117"/>
    <mergeCell ref="BC117:BF117"/>
    <mergeCell ref="BG117:BH117"/>
    <mergeCell ref="AQ116:AT116"/>
    <mergeCell ref="AU116:AX116"/>
    <mergeCell ref="AY116:BB116"/>
    <mergeCell ref="BC116:BF116"/>
    <mergeCell ref="BG116:BH116"/>
    <mergeCell ref="A117:B117"/>
    <mergeCell ref="C117:AB117"/>
    <mergeCell ref="AC117:AD117"/>
    <mergeCell ref="AE117:AH117"/>
    <mergeCell ref="AI117:AL117"/>
    <mergeCell ref="A116:B116"/>
    <mergeCell ref="C116:AB116"/>
    <mergeCell ref="AC116:AD116"/>
    <mergeCell ref="AE116:AH116"/>
    <mergeCell ref="AI116:AL116"/>
    <mergeCell ref="AM116:AP116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119:B119"/>
    <mergeCell ref="C119:AB119"/>
    <mergeCell ref="AC119:AD119"/>
    <mergeCell ref="AE119:AH119"/>
    <mergeCell ref="AI119:AL119"/>
    <mergeCell ref="A118:B118"/>
    <mergeCell ref="C118:AB118"/>
    <mergeCell ref="AC118:AD118"/>
    <mergeCell ref="AE118:AH118"/>
    <mergeCell ref="AI118:AL118"/>
    <mergeCell ref="AM118:AP118"/>
    <mergeCell ref="AM121:AP121"/>
    <mergeCell ref="AQ121:AT121"/>
    <mergeCell ref="AU121:AX121"/>
    <mergeCell ref="AY121:BB121"/>
    <mergeCell ref="BC121:BF121"/>
    <mergeCell ref="BG121:BH121"/>
    <mergeCell ref="AQ120:AT120"/>
    <mergeCell ref="AU120:AX120"/>
    <mergeCell ref="AY120:BB120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BC122:BF122"/>
    <mergeCell ref="BG122:BH122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AE122:AH122"/>
    <mergeCell ref="AI122:AL122"/>
    <mergeCell ref="AM122:AP122"/>
    <mergeCell ref="AM125:AP125"/>
    <mergeCell ref="AQ125:AT125"/>
    <mergeCell ref="AU125:AX125"/>
    <mergeCell ref="AY125:BB125"/>
    <mergeCell ref="BC125:BF125"/>
    <mergeCell ref="BG125:BH125"/>
    <mergeCell ref="AQ124:AT124"/>
    <mergeCell ref="AU124:AX124"/>
    <mergeCell ref="AY124:BB124"/>
    <mergeCell ref="BC124:BF124"/>
    <mergeCell ref="BG124:BH124"/>
    <mergeCell ref="A125:B125"/>
    <mergeCell ref="C125:AB125"/>
    <mergeCell ref="AC125:AD125"/>
    <mergeCell ref="AE125:AH125"/>
    <mergeCell ref="AI125:AL125"/>
    <mergeCell ref="A124:B124"/>
    <mergeCell ref="C124:AB124"/>
    <mergeCell ref="AC124:AD124"/>
    <mergeCell ref="AE124:AH124"/>
    <mergeCell ref="AI124:AL124"/>
    <mergeCell ref="AM124:AP124"/>
    <mergeCell ref="AM127:AP127"/>
    <mergeCell ref="AQ127:AT127"/>
    <mergeCell ref="AU127:AX127"/>
    <mergeCell ref="AY127:BB127"/>
    <mergeCell ref="BC127:BF127"/>
    <mergeCell ref="BG127:BH127"/>
    <mergeCell ref="AQ126:AT126"/>
    <mergeCell ref="AU126:AX126"/>
    <mergeCell ref="AY126:BB126"/>
    <mergeCell ref="BC126:BF126"/>
    <mergeCell ref="BG126:BH126"/>
    <mergeCell ref="A127:B127"/>
    <mergeCell ref="C127:AB127"/>
    <mergeCell ref="AC127:AD127"/>
    <mergeCell ref="AE127:AH127"/>
    <mergeCell ref="AI127:AL127"/>
    <mergeCell ref="A126:B126"/>
    <mergeCell ref="C126:AB126"/>
    <mergeCell ref="AC126:AD126"/>
    <mergeCell ref="AE126:AH126"/>
    <mergeCell ref="AI126:AL126"/>
    <mergeCell ref="AM126:AP126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36:AP136"/>
    <mergeCell ref="AQ136:AT136"/>
    <mergeCell ref="AU136:AX136"/>
    <mergeCell ref="AY136:BB136"/>
    <mergeCell ref="BC136:BF136"/>
    <mergeCell ref="BG136:BH136"/>
    <mergeCell ref="AQ132:AT132"/>
    <mergeCell ref="AU132:AX132"/>
    <mergeCell ref="AY132:BB132"/>
    <mergeCell ref="BC132:BF132"/>
    <mergeCell ref="BG132:BH132"/>
    <mergeCell ref="A136:B136"/>
    <mergeCell ref="C136:AB136"/>
    <mergeCell ref="AC136:AD136"/>
    <mergeCell ref="AE136:AH136"/>
    <mergeCell ref="AI136:AL136"/>
    <mergeCell ref="A132:B132"/>
    <mergeCell ref="C132:AB132"/>
    <mergeCell ref="AC132:AD132"/>
    <mergeCell ref="AE132:AH132"/>
    <mergeCell ref="AI132:AL132"/>
    <mergeCell ref="AM132:AP132"/>
    <mergeCell ref="A135:B135"/>
    <mergeCell ref="C135:AB135"/>
    <mergeCell ref="AC135:AD135"/>
    <mergeCell ref="AE135:AH135"/>
    <mergeCell ref="AI135:AL135"/>
    <mergeCell ref="AM135:AP135"/>
    <mergeCell ref="AQ135:AT135"/>
    <mergeCell ref="AU135:AX135"/>
    <mergeCell ref="AY135:BB135"/>
    <mergeCell ref="BC135:BF135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42:AP142"/>
    <mergeCell ref="AQ142:AT142"/>
    <mergeCell ref="AU142:AX142"/>
    <mergeCell ref="AY142:BB142"/>
    <mergeCell ref="BC142:BF142"/>
    <mergeCell ref="BG142:BH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4:AP144"/>
    <mergeCell ref="AQ144:AT144"/>
    <mergeCell ref="AU144:AX144"/>
    <mergeCell ref="AY144:BB144"/>
    <mergeCell ref="BC144:BF144"/>
    <mergeCell ref="BG144:BH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I143:AL143"/>
    <mergeCell ref="AM143:AP143"/>
    <mergeCell ref="AM146:AP146"/>
    <mergeCell ref="AQ146:AT146"/>
    <mergeCell ref="AU146:AX146"/>
    <mergeCell ref="AY146:BB146"/>
    <mergeCell ref="BC146:BF146"/>
    <mergeCell ref="BG146:BH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AI146:AL146"/>
    <mergeCell ref="A145:B145"/>
    <mergeCell ref="C145:AB145"/>
    <mergeCell ref="AC145:AD145"/>
    <mergeCell ref="AE145:AH145"/>
    <mergeCell ref="AI145:AL145"/>
    <mergeCell ref="AM145:AP145"/>
    <mergeCell ref="AM148:AP148"/>
    <mergeCell ref="AQ148:AT148"/>
    <mergeCell ref="AU148:AX148"/>
    <mergeCell ref="AY148:BB148"/>
    <mergeCell ref="BC148:BF148"/>
    <mergeCell ref="BG148:BH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AI148:AL148"/>
    <mergeCell ref="A147:B147"/>
    <mergeCell ref="C147:AB147"/>
    <mergeCell ref="AC147:AD147"/>
    <mergeCell ref="AE147:AH147"/>
    <mergeCell ref="AI147:AL147"/>
    <mergeCell ref="AM147:AP147"/>
    <mergeCell ref="AM150:AP150"/>
    <mergeCell ref="AQ150:AT150"/>
    <mergeCell ref="AU150:AX150"/>
    <mergeCell ref="AY150:BB150"/>
    <mergeCell ref="BC150:BF150"/>
    <mergeCell ref="BG150:BH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AI150:AL150"/>
    <mergeCell ref="A149:B149"/>
    <mergeCell ref="C149:AB149"/>
    <mergeCell ref="AC149:AD149"/>
    <mergeCell ref="AE149:AH149"/>
    <mergeCell ref="AI149:AL149"/>
    <mergeCell ref="AM149:AP149"/>
    <mergeCell ref="AM152:AP152"/>
    <mergeCell ref="AQ152:AT152"/>
    <mergeCell ref="AU152:AX152"/>
    <mergeCell ref="AY152:BB152"/>
    <mergeCell ref="BC152:BF152"/>
    <mergeCell ref="BG152:BH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AI152:AL152"/>
    <mergeCell ref="A151:B151"/>
    <mergeCell ref="C151:AB151"/>
    <mergeCell ref="AC151:AD151"/>
    <mergeCell ref="AE151:AH151"/>
    <mergeCell ref="AI151:AL151"/>
    <mergeCell ref="AM151:AP151"/>
    <mergeCell ref="AM154:AP154"/>
    <mergeCell ref="AQ154:AT154"/>
    <mergeCell ref="AU154:AX154"/>
    <mergeCell ref="AY154:BB154"/>
    <mergeCell ref="BC154:BF154"/>
    <mergeCell ref="BG154:BH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AI154:AL154"/>
    <mergeCell ref="A153:B153"/>
    <mergeCell ref="C153:AB153"/>
    <mergeCell ref="AC153:AD153"/>
    <mergeCell ref="AE153:AH153"/>
    <mergeCell ref="AI153:AL153"/>
    <mergeCell ref="AM153:AP153"/>
    <mergeCell ref="AM156:AP156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60:AP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AI160:AL160"/>
    <mergeCell ref="A159:B159"/>
    <mergeCell ref="C159:AB159"/>
    <mergeCell ref="AC159:AD159"/>
    <mergeCell ref="AE159:AH159"/>
    <mergeCell ref="AI159:AL159"/>
    <mergeCell ref="AM159:AP159"/>
    <mergeCell ref="AM162:AP162"/>
    <mergeCell ref="AQ162:AT162"/>
    <mergeCell ref="AU162:AX162"/>
    <mergeCell ref="AY162:BB162"/>
    <mergeCell ref="BC162:BF162"/>
    <mergeCell ref="BG162:BH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Q167:AT167"/>
    <mergeCell ref="AU167:AX167"/>
    <mergeCell ref="AY167:BB167"/>
    <mergeCell ref="BC167:BF167"/>
    <mergeCell ref="BG167:BH167"/>
    <mergeCell ref="A167:B167"/>
    <mergeCell ref="C167:AB167"/>
    <mergeCell ref="AC167:AD167"/>
    <mergeCell ref="AE167:AH167"/>
    <mergeCell ref="AI167:AL167"/>
    <mergeCell ref="AM167:AP167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M170:AP170"/>
    <mergeCell ref="AQ170:AT170"/>
    <mergeCell ref="AU170:AX170"/>
    <mergeCell ref="AY170:BB170"/>
    <mergeCell ref="BC170:BF170"/>
    <mergeCell ref="BG170:BH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AI170:AL170"/>
    <mergeCell ref="A169:B169"/>
    <mergeCell ref="C169:AB169"/>
    <mergeCell ref="AC169:AD169"/>
    <mergeCell ref="AE169:AH169"/>
    <mergeCell ref="AI169:AL169"/>
    <mergeCell ref="AM169:AP169"/>
    <mergeCell ref="AM172:AP172"/>
    <mergeCell ref="AQ172:AT172"/>
    <mergeCell ref="AU172:AX172"/>
    <mergeCell ref="AY172:BB172"/>
    <mergeCell ref="BC172:BF172"/>
    <mergeCell ref="BG172:BH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AI172:AL172"/>
    <mergeCell ref="A171:B171"/>
    <mergeCell ref="C171:AB171"/>
    <mergeCell ref="AC171:AD171"/>
    <mergeCell ref="AE171:AH171"/>
    <mergeCell ref="AI171:AL171"/>
    <mergeCell ref="AM171:AP171"/>
    <mergeCell ref="AM174:AP174"/>
    <mergeCell ref="AQ174:AT174"/>
    <mergeCell ref="AU174:AX174"/>
    <mergeCell ref="AY174:BB174"/>
    <mergeCell ref="BC174:BF174"/>
    <mergeCell ref="BG174:BH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AI174:AL174"/>
    <mergeCell ref="A173:B173"/>
    <mergeCell ref="C173:AB173"/>
    <mergeCell ref="AC173:AD173"/>
    <mergeCell ref="AE173:AH173"/>
    <mergeCell ref="AI173:AL173"/>
    <mergeCell ref="AM173:AP173"/>
    <mergeCell ref="AM176:AP176"/>
    <mergeCell ref="AQ176:AT176"/>
    <mergeCell ref="AU176:AX176"/>
    <mergeCell ref="AY176:BB176"/>
    <mergeCell ref="BC176:BF176"/>
    <mergeCell ref="BG176:BH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AI176:AL176"/>
    <mergeCell ref="A175:B175"/>
    <mergeCell ref="C175:AB175"/>
    <mergeCell ref="AC175:AD175"/>
    <mergeCell ref="AE175:AH175"/>
    <mergeCell ref="AI175:AL175"/>
    <mergeCell ref="AM175:AP175"/>
    <mergeCell ref="AM178:AP178"/>
    <mergeCell ref="AQ178:AT178"/>
    <mergeCell ref="AU178:AX178"/>
    <mergeCell ref="AY178:BB178"/>
    <mergeCell ref="BC178:BF178"/>
    <mergeCell ref="BG178:BH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7:AP177"/>
    <mergeCell ref="AM180:AP180"/>
    <mergeCell ref="AQ180:AT180"/>
    <mergeCell ref="AU180:AX180"/>
    <mergeCell ref="AY180:BB180"/>
    <mergeCell ref="BC180:BF180"/>
    <mergeCell ref="BG180:BH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9:AP179"/>
    <mergeCell ref="AM182:AP182"/>
    <mergeCell ref="AQ182:AT182"/>
    <mergeCell ref="AU182:AX182"/>
    <mergeCell ref="AY182:BB182"/>
    <mergeCell ref="BC182:BF182"/>
    <mergeCell ref="BG182:BH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1:AP181"/>
    <mergeCell ref="AM184:AP184"/>
    <mergeCell ref="AQ184:AT184"/>
    <mergeCell ref="AU184:AX184"/>
    <mergeCell ref="AY184:BB184"/>
    <mergeCell ref="BC184:BF184"/>
    <mergeCell ref="BG184:BH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3:AP183"/>
    <mergeCell ref="AQ185:AT185"/>
    <mergeCell ref="AU185:AX185"/>
    <mergeCell ref="AY185:BB185"/>
    <mergeCell ref="BC185:BF185"/>
    <mergeCell ref="BG185:BH185"/>
    <mergeCell ref="A185:B185"/>
    <mergeCell ref="C185:AB185"/>
    <mergeCell ref="AC185:AD185"/>
    <mergeCell ref="AE185:AH185"/>
    <mergeCell ref="AI185:AL185"/>
    <mergeCell ref="AM185:AP185"/>
    <mergeCell ref="AM186:AP186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8:AP188"/>
    <mergeCell ref="AQ188:AT188"/>
    <mergeCell ref="AU188:AX188"/>
    <mergeCell ref="AY188:BB188"/>
    <mergeCell ref="BC188:BF188"/>
    <mergeCell ref="BG188:BH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M192:AP192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1:AP191"/>
    <mergeCell ref="AM194:AP194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3:AH193"/>
    <mergeCell ref="AI193:AL193"/>
    <mergeCell ref="AM193:AP193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8:AP198"/>
    <mergeCell ref="AQ198:AT198"/>
    <mergeCell ref="AU198:AX198"/>
    <mergeCell ref="AY198:BB198"/>
    <mergeCell ref="BC198:BF198"/>
    <mergeCell ref="BG198:BH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AI198:AL198"/>
    <mergeCell ref="A197:B197"/>
    <mergeCell ref="C197:AB197"/>
    <mergeCell ref="AC197:AD197"/>
    <mergeCell ref="AE197:AH197"/>
    <mergeCell ref="AI197:AL197"/>
    <mergeCell ref="AM197:AP197"/>
    <mergeCell ref="AM200:AP200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C203:AB203"/>
    <mergeCell ref="AC203:AD203"/>
    <mergeCell ref="AE203:AH203"/>
    <mergeCell ref="AI203:AL203"/>
    <mergeCell ref="AM203:AP203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AM208:AP208"/>
    <mergeCell ref="AQ208:AT208"/>
    <mergeCell ref="AU208:AX208"/>
    <mergeCell ref="AY208:BB208"/>
    <mergeCell ref="BC208:BF208"/>
    <mergeCell ref="BG208:BH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AM210:AP210"/>
    <mergeCell ref="AQ210:AT210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M226:AP226"/>
    <mergeCell ref="AQ226:AT226"/>
    <mergeCell ref="AU226:AX226"/>
    <mergeCell ref="AY226:BB226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M228:AP228"/>
    <mergeCell ref="AQ228:AT228"/>
    <mergeCell ref="AU228:AX228"/>
    <mergeCell ref="AY228:BB228"/>
    <mergeCell ref="BC228:BF228"/>
    <mergeCell ref="BG228:BH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AI228:AL228"/>
    <mergeCell ref="A227:B227"/>
    <mergeCell ref="C227:AB227"/>
    <mergeCell ref="AC227:AD227"/>
    <mergeCell ref="AE227:AH227"/>
    <mergeCell ref="AI227:AL227"/>
    <mergeCell ref="AM227:AP227"/>
    <mergeCell ref="AM230:AP230"/>
    <mergeCell ref="AQ230:AT230"/>
    <mergeCell ref="AU230:AX230"/>
    <mergeCell ref="AY230:BB230"/>
    <mergeCell ref="BC230:BF230"/>
    <mergeCell ref="BG230:BH230"/>
    <mergeCell ref="AQ229:AT229"/>
    <mergeCell ref="AU229:AX229"/>
    <mergeCell ref="AY229:BB229"/>
    <mergeCell ref="BC229:BF229"/>
    <mergeCell ref="BG229:BH229"/>
    <mergeCell ref="A230:B230"/>
    <mergeCell ref="C230:AB230"/>
    <mergeCell ref="AC230:AD230"/>
    <mergeCell ref="AE230:AH230"/>
    <mergeCell ref="AI230:AL230"/>
    <mergeCell ref="A229:B229"/>
    <mergeCell ref="C229:AB229"/>
    <mergeCell ref="AC229:AD229"/>
    <mergeCell ref="AE229:AH229"/>
    <mergeCell ref="AI229:AL229"/>
    <mergeCell ref="AM229:AP229"/>
    <mergeCell ref="AM232:AP232"/>
    <mergeCell ref="AQ232:AT232"/>
    <mergeCell ref="AU232:AX232"/>
    <mergeCell ref="AY232:BB232"/>
    <mergeCell ref="BC232:BF232"/>
    <mergeCell ref="BG232:BH232"/>
    <mergeCell ref="AQ231:AT231"/>
    <mergeCell ref="AU231:AX231"/>
    <mergeCell ref="AY231:BB231"/>
    <mergeCell ref="BC231:BF231"/>
    <mergeCell ref="BG231:BH231"/>
    <mergeCell ref="A232:B232"/>
    <mergeCell ref="C232:AB232"/>
    <mergeCell ref="AC232:AD232"/>
    <mergeCell ref="AE232:AH232"/>
    <mergeCell ref="AI232:AL232"/>
    <mergeCell ref="A231:B231"/>
    <mergeCell ref="C231:AB231"/>
    <mergeCell ref="AC231:AD231"/>
    <mergeCell ref="AE231:AH231"/>
    <mergeCell ref="AI231:AL231"/>
    <mergeCell ref="AM231:AP231"/>
    <mergeCell ref="AM234:AP234"/>
    <mergeCell ref="AQ234:AT234"/>
    <mergeCell ref="AU234:AX234"/>
    <mergeCell ref="AY234:BB234"/>
    <mergeCell ref="BC234:BF234"/>
    <mergeCell ref="BG234:BH234"/>
    <mergeCell ref="AQ233:AT233"/>
    <mergeCell ref="AU233:AX233"/>
    <mergeCell ref="AY233:BB233"/>
    <mergeCell ref="BC233:BF233"/>
    <mergeCell ref="BG233:BH233"/>
    <mergeCell ref="A234:B234"/>
    <mergeCell ref="C234:AB234"/>
    <mergeCell ref="AC234:AD234"/>
    <mergeCell ref="AE234:AH234"/>
    <mergeCell ref="AI234:AL234"/>
    <mergeCell ref="A233:B233"/>
    <mergeCell ref="C233:AB233"/>
    <mergeCell ref="AC233:AD233"/>
    <mergeCell ref="AE233:AH233"/>
    <mergeCell ref="AI233:AL233"/>
    <mergeCell ref="AM233:AP233"/>
    <mergeCell ref="AM236:AP236"/>
    <mergeCell ref="AQ236:AT236"/>
    <mergeCell ref="AU236:AX236"/>
    <mergeCell ref="AY236:BB236"/>
    <mergeCell ref="BC236:BF236"/>
    <mergeCell ref="BG236:BH236"/>
    <mergeCell ref="AQ235:AT235"/>
    <mergeCell ref="AU235:AX235"/>
    <mergeCell ref="AY235:BB235"/>
    <mergeCell ref="BC235:BF235"/>
    <mergeCell ref="BG235:BH235"/>
    <mergeCell ref="A236:B236"/>
    <mergeCell ref="C236:AB236"/>
    <mergeCell ref="AC236:AD236"/>
    <mergeCell ref="AE236:AH236"/>
    <mergeCell ref="AI236:AL236"/>
    <mergeCell ref="A235:B235"/>
    <mergeCell ref="C235:AB235"/>
    <mergeCell ref="AC235:AD235"/>
    <mergeCell ref="AE235:AH235"/>
    <mergeCell ref="AI235:AL235"/>
    <mergeCell ref="AM235:AP235"/>
    <mergeCell ref="AM238:AP238"/>
    <mergeCell ref="AQ238:AT238"/>
    <mergeCell ref="AU238:AX238"/>
    <mergeCell ref="AY238:BB238"/>
    <mergeCell ref="BC238:BF238"/>
    <mergeCell ref="BG238:BH238"/>
    <mergeCell ref="AQ237:AT237"/>
    <mergeCell ref="AU237:AX237"/>
    <mergeCell ref="AY237:BB237"/>
    <mergeCell ref="BC237:BF237"/>
    <mergeCell ref="BG237:BH237"/>
    <mergeCell ref="A238:B238"/>
    <mergeCell ref="C238:AB238"/>
    <mergeCell ref="AC238:AD238"/>
    <mergeCell ref="AE238:AH238"/>
    <mergeCell ref="AI238:AL238"/>
    <mergeCell ref="A237:B237"/>
    <mergeCell ref="C237:AB237"/>
    <mergeCell ref="AC237:AD237"/>
    <mergeCell ref="AE237:AH237"/>
    <mergeCell ref="AI237:AL237"/>
    <mergeCell ref="AM237:AP237"/>
    <mergeCell ref="AM240:AP240"/>
    <mergeCell ref="AQ240:AT240"/>
    <mergeCell ref="AU240:AX240"/>
    <mergeCell ref="AY240:BB240"/>
    <mergeCell ref="BC240:BF240"/>
    <mergeCell ref="BG240:BH240"/>
    <mergeCell ref="AQ239:AT239"/>
    <mergeCell ref="AU239:AX239"/>
    <mergeCell ref="AY239:BB239"/>
    <mergeCell ref="BC239:BF239"/>
    <mergeCell ref="BG239:BH239"/>
    <mergeCell ref="A240:B240"/>
    <mergeCell ref="C240:AB240"/>
    <mergeCell ref="AC240:AD240"/>
    <mergeCell ref="AE240:AH240"/>
    <mergeCell ref="AI240:AL240"/>
    <mergeCell ref="A239:B239"/>
    <mergeCell ref="C239:AB239"/>
    <mergeCell ref="AC239:AD239"/>
    <mergeCell ref="AE239:AH239"/>
    <mergeCell ref="AI239:AL239"/>
    <mergeCell ref="AM239:AP239"/>
    <mergeCell ref="AU243:AX243"/>
    <mergeCell ref="AY243:BB243"/>
    <mergeCell ref="BC243:BF243"/>
    <mergeCell ref="BG243:BH243"/>
    <mergeCell ref="AQ241:AT241"/>
    <mergeCell ref="AU241:AX241"/>
    <mergeCell ref="AY241:BB241"/>
    <mergeCell ref="BC241:BF241"/>
    <mergeCell ref="BG241:BH241"/>
    <mergeCell ref="AC243:AD243"/>
    <mergeCell ref="AE243:AH243"/>
    <mergeCell ref="AI243:AL243"/>
    <mergeCell ref="AM243:AP243"/>
    <mergeCell ref="AQ243:AT243"/>
    <mergeCell ref="A241:B241"/>
    <mergeCell ref="C241:AB241"/>
    <mergeCell ref="AC241:AD241"/>
    <mergeCell ref="AE241:AH241"/>
    <mergeCell ref="AI241:AL241"/>
    <mergeCell ref="AM241:AP24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5" fitToHeight="0" orientation="landscape" blackAndWhite="1" r:id="rId1"/>
  <headerFooter alignWithMargins="0">
    <oddFooter>&amp;P. oldal, összesen: &amp;N</oddFooter>
  </headerFooter>
  <rowBreaks count="2" manualBreakCount="2">
    <brk id="108" max="59" man="1"/>
    <brk id="150" max="59" man="1"/>
  </rowBreaks>
  <colBreaks count="1" manualBreakCount="1">
    <brk id="6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BE18"/>
  <sheetViews>
    <sheetView showGridLines="0" tabSelected="1" view="pageBreakPreview" topLeftCell="C1" zoomScaleSheetLayoutView="100" workbookViewId="0">
      <selection activeCell="C14" sqref="C14:Q14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20" width="2.7109375" style="1" customWidth="1"/>
    <col min="21" max="21" width="3.85546875" style="1" customWidth="1"/>
    <col min="22" max="42" width="2.7109375" style="1" customWidth="1"/>
    <col min="43" max="43" width="3.42578125" style="1" customWidth="1"/>
    <col min="44" max="44" width="3.28515625" style="1" customWidth="1"/>
    <col min="45" max="48" width="2.7109375" style="1" customWidth="1"/>
    <col min="49" max="49" width="4" style="1" customWidth="1"/>
    <col min="50" max="57" width="2.7109375" style="1" customWidth="1"/>
    <col min="58" max="16384" width="9.140625" style="1"/>
  </cols>
  <sheetData>
    <row r="1" spans="1:57" ht="28.5" customHeight="1" x14ac:dyDescent="0.2">
      <c r="A1" s="460" t="s">
        <v>956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</row>
    <row r="2" spans="1:57" ht="28.5" customHeight="1" x14ac:dyDescent="0.2">
      <c r="A2" s="261" t="s">
        <v>843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6"/>
    </row>
    <row r="3" spans="1:57" ht="15" customHeight="1" x14ac:dyDescent="0.2">
      <c r="A3" s="264" t="s">
        <v>539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8"/>
    </row>
    <row r="4" spans="1:57" ht="15.95" customHeight="1" x14ac:dyDescent="0.2">
      <c r="A4" s="319" t="s">
        <v>598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</row>
    <row r="5" spans="1:57" s="8" customFormat="1" ht="20.100000000000001" customHeight="1" x14ac:dyDescent="0.2">
      <c r="A5" s="269" t="s">
        <v>441</v>
      </c>
      <c r="B5" s="269"/>
      <c r="C5" s="270" t="s">
        <v>461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 t="s">
        <v>462</v>
      </c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</row>
    <row r="6" spans="1:57" s="8" customFormat="1" ht="20.100000000000001" customHeight="1" x14ac:dyDescent="0.2">
      <c r="A6" s="269"/>
      <c r="B6" s="269"/>
      <c r="C6" s="270" t="s">
        <v>533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6" t="s">
        <v>793</v>
      </c>
      <c r="S6" s="272"/>
      <c r="T6" s="272"/>
      <c r="U6" s="272"/>
      <c r="V6" s="276" t="s">
        <v>794</v>
      </c>
      <c r="W6" s="272"/>
      <c r="X6" s="272"/>
      <c r="Y6" s="272"/>
      <c r="Z6" s="276" t="s">
        <v>438</v>
      </c>
      <c r="AA6" s="272"/>
      <c r="AB6" s="272"/>
      <c r="AC6" s="272"/>
      <c r="AD6" s="272" t="s">
        <v>533</v>
      </c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6" t="s">
        <v>793</v>
      </c>
      <c r="AU6" s="272"/>
      <c r="AV6" s="272"/>
      <c r="AW6" s="272"/>
      <c r="AX6" s="276" t="s">
        <v>794</v>
      </c>
      <c r="AY6" s="272"/>
      <c r="AZ6" s="272"/>
      <c r="BA6" s="272"/>
      <c r="BB6" s="276" t="s">
        <v>438</v>
      </c>
      <c r="BC6" s="272"/>
      <c r="BD6" s="272"/>
      <c r="BE6" s="272"/>
    </row>
    <row r="7" spans="1:57" s="8" customFormat="1" ht="12.75" customHeight="1" x14ac:dyDescent="0.2">
      <c r="A7" s="339" t="s">
        <v>176</v>
      </c>
      <c r="B7" s="339"/>
      <c r="C7" s="314" t="s">
        <v>177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 t="s">
        <v>178</v>
      </c>
      <c r="S7" s="314"/>
      <c r="T7" s="314"/>
      <c r="U7" s="314"/>
      <c r="V7" s="314" t="s">
        <v>175</v>
      </c>
      <c r="W7" s="314"/>
      <c r="X7" s="314"/>
      <c r="Y7" s="314"/>
      <c r="Z7" s="314" t="s">
        <v>440</v>
      </c>
      <c r="AA7" s="314"/>
      <c r="AB7" s="314"/>
      <c r="AC7" s="314"/>
      <c r="AD7" s="314" t="s">
        <v>543</v>
      </c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 t="s">
        <v>544</v>
      </c>
      <c r="AU7" s="314"/>
      <c r="AV7" s="314"/>
      <c r="AW7" s="314"/>
      <c r="AX7" s="314" t="s">
        <v>557</v>
      </c>
      <c r="AY7" s="314"/>
      <c r="AZ7" s="314"/>
      <c r="BA7" s="314"/>
      <c r="BB7" s="314" t="s">
        <v>558</v>
      </c>
      <c r="BC7" s="314"/>
      <c r="BD7" s="314"/>
      <c r="BE7" s="314"/>
    </row>
    <row r="8" spans="1:57" s="8" customFormat="1" ht="26.45" customHeight="1" x14ac:dyDescent="0.2">
      <c r="A8" s="337" t="s">
        <v>0</v>
      </c>
      <c r="B8" s="338"/>
      <c r="C8" s="290" t="s">
        <v>917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2"/>
      <c r="R8" s="161">
        <v>14983959</v>
      </c>
      <c r="S8" s="162"/>
      <c r="T8" s="162"/>
      <c r="U8" s="163"/>
      <c r="V8" s="288">
        <v>14590259</v>
      </c>
      <c r="W8" s="288"/>
      <c r="X8" s="288"/>
      <c r="Y8" s="288"/>
      <c r="Z8" s="288"/>
      <c r="AA8" s="288"/>
      <c r="AB8" s="288"/>
      <c r="AC8" s="288"/>
      <c r="AD8" s="287" t="s">
        <v>918</v>
      </c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4">
        <v>4937010</v>
      </c>
      <c r="AU8" s="284"/>
      <c r="AV8" s="284"/>
      <c r="AW8" s="284"/>
      <c r="AX8" s="284">
        <v>4594078</v>
      </c>
      <c r="AY8" s="284"/>
      <c r="AZ8" s="284"/>
      <c r="BA8" s="284"/>
      <c r="BB8" s="307"/>
      <c r="BC8" s="307"/>
      <c r="BD8" s="307"/>
      <c r="BE8" s="307"/>
    </row>
    <row r="9" spans="1:57" s="8" customFormat="1" ht="25.15" customHeight="1" x14ac:dyDescent="0.2">
      <c r="A9" s="337" t="s">
        <v>1</v>
      </c>
      <c r="B9" s="338"/>
      <c r="C9" s="290" t="s">
        <v>911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/>
      <c r="R9" s="307">
        <f>4802805+1296757</f>
        <v>6099562</v>
      </c>
      <c r="S9" s="307"/>
      <c r="T9" s="307"/>
      <c r="U9" s="307"/>
      <c r="V9" s="288">
        <v>6099562</v>
      </c>
      <c r="W9" s="288"/>
      <c r="X9" s="288"/>
      <c r="Y9" s="288"/>
      <c r="Z9" s="320"/>
      <c r="AA9" s="321"/>
      <c r="AB9" s="321"/>
      <c r="AC9" s="322"/>
      <c r="AD9" s="287" t="s">
        <v>916</v>
      </c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308">
        <v>29999308</v>
      </c>
      <c r="AU9" s="308"/>
      <c r="AV9" s="308"/>
      <c r="AW9" s="308"/>
      <c r="AX9" s="284">
        <v>23615986</v>
      </c>
      <c r="AY9" s="284"/>
      <c r="AZ9" s="284"/>
      <c r="BA9" s="284"/>
      <c r="BB9" s="307"/>
      <c r="BC9" s="307"/>
      <c r="BD9" s="307"/>
      <c r="BE9" s="307"/>
    </row>
    <row r="10" spans="1:57" s="8" customFormat="1" ht="25.5" customHeight="1" x14ac:dyDescent="0.2">
      <c r="A10" s="337" t="s">
        <v>2</v>
      </c>
      <c r="B10" s="338"/>
      <c r="C10" s="290" t="s">
        <v>936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475">
        <v>14999988</v>
      </c>
      <c r="S10" s="476"/>
      <c r="T10" s="476"/>
      <c r="U10" s="477"/>
      <c r="V10" s="288">
        <v>14584000</v>
      </c>
      <c r="W10" s="288"/>
      <c r="X10" s="288"/>
      <c r="Y10" s="288"/>
      <c r="Z10" s="320"/>
      <c r="AA10" s="321"/>
      <c r="AB10" s="321"/>
      <c r="AC10" s="322"/>
      <c r="AD10" s="368" t="s">
        <v>934</v>
      </c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478">
        <v>22985634</v>
      </c>
      <c r="AU10" s="479"/>
      <c r="AV10" s="479"/>
      <c r="AW10" s="480"/>
      <c r="AX10" s="284">
        <v>22985634</v>
      </c>
      <c r="AY10" s="284"/>
      <c r="AZ10" s="284"/>
      <c r="BA10" s="284"/>
      <c r="BB10" s="161"/>
      <c r="BC10" s="162"/>
      <c r="BD10" s="162"/>
      <c r="BE10" s="163"/>
    </row>
    <row r="11" spans="1:57" s="8" customFormat="1" ht="28.5" customHeight="1" x14ac:dyDescent="0.2">
      <c r="A11" s="227" t="s">
        <v>3</v>
      </c>
      <c r="B11" s="221"/>
      <c r="C11" s="290" t="s">
        <v>944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2"/>
      <c r="R11" s="307">
        <v>0</v>
      </c>
      <c r="S11" s="307"/>
      <c r="T11" s="307"/>
      <c r="U11" s="307"/>
      <c r="V11" s="288">
        <v>164962</v>
      </c>
      <c r="W11" s="288"/>
      <c r="X11" s="288"/>
      <c r="Y11" s="288"/>
      <c r="Z11" s="320"/>
      <c r="AA11" s="321"/>
      <c r="AB11" s="321"/>
      <c r="AC11" s="322"/>
      <c r="AD11" s="287" t="s">
        <v>935</v>
      </c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4">
        <v>29482724</v>
      </c>
      <c r="AU11" s="284"/>
      <c r="AV11" s="284"/>
      <c r="AW11" s="284"/>
      <c r="AX11" s="284">
        <v>27418903</v>
      </c>
      <c r="AY11" s="284"/>
      <c r="AZ11" s="284"/>
      <c r="BA11" s="284"/>
      <c r="BB11" s="161"/>
      <c r="BC11" s="162"/>
      <c r="BD11" s="162"/>
      <c r="BE11" s="163"/>
    </row>
    <row r="12" spans="1:57" s="8" customFormat="1" ht="27.75" customHeight="1" x14ac:dyDescent="0.2">
      <c r="A12" s="337" t="s">
        <v>4</v>
      </c>
      <c r="B12" s="338"/>
      <c r="C12" s="290" t="s">
        <v>945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2"/>
      <c r="R12" s="161">
        <v>0</v>
      </c>
      <c r="S12" s="162"/>
      <c r="T12" s="162"/>
      <c r="U12" s="163"/>
      <c r="V12" s="320">
        <v>4995</v>
      </c>
      <c r="W12" s="321"/>
      <c r="X12" s="321"/>
      <c r="Y12" s="322"/>
      <c r="Z12" s="320"/>
      <c r="AA12" s="321"/>
      <c r="AB12" s="321"/>
      <c r="AC12" s="322"/>
      <c r="AD12" s="290" t="s">
        <v>937</v>
      </c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2"/>
      <c r="AT12" s="349">
        <v>4999974</v>
      </c>
      <c r="AU12" s="350"/>
      <c r="AV12" s="350"/>
      <c r="AW12" s="351"/>
      <c r="AX12" s="284">
        <v>4734688</v>
      </c>
      <c r="AY12" s="284"/>
      <c r="AZ12" s="284"/>
      <c r="BA12" s="284"/>
      <c r="BB12" s="161"/>
      <c r="BC12" s="162"/>
      <c r="BD12" s="162"/>
      <c r="BE12" s="163"/>
    </row>
    <row r="13" spans="1:57" s="8" customFormat="1" ht="22.9" customHeight="1" x14ac:dyDescent="0.2">
      <c r="A13" s="227" t="s">
        <v>5</v>
      </c>
      <c r="B13" s="221"/>
      <c r="C13" s="290" t="s">
        <v>946</v>
      </c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2"/>
      <c r="R13" s="307">
        <v>0</v>
      </c>
      <c r="S13" s="307"/>
      <c r="T13" s="307"/>
      <c r="U13" s="307"/>
      <c r="V13" s="288">
        <v>2500000</v>
      </c>
      <c r="W13" s="288"/>
      <c r="X13" s="288"/>
      <c r="Y13" s="288"/>
      <c r="Z13" s="320"/>
      <c r="AA13" s="321"/>
      <c r="AB13" s="321"/>
      <c r="AC13" s="322"/>
      <c r="AD13" s="290" t="s">
        <v>938</v>
      </c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2"/>
      <c r="AT13" s="349">
        <v>20498762</v>
      </c>
      <c r="AU13" s="350"/>
      <c r="AV13" s="350"/>
      <c r="AW13" s="351"/>
      <c r="AX13" s="284">
        <v>20498762</v>
      </c>
      <c r="AY13" s="284"/>
      <c r="AZ13" s="284"/>
      <c r="BA13" s="284"/>
      <c r="BB13" s="161" t="s">
        <v>915</v>
      </c>
      <c r="BC13" s="162"/>
      <c r="BD13" s="162"/>
      <c r="BE13" s="163"/>
    </row>
    <row r="14" spans="1:57" s="8" customFormat="1" ht="28.5" customHeight="1" x14ac:dyDescent="0.2">
      <c r="A14" s="337" t="s">
        <v>6</v>
      </c>
      <c r="B14" s="338"/>
      <c r="C14" s="290" t="s">
        <v>947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2"/>
      <c r="R14" s="307">
        <v>0</v>
      </c>
      <c r="S14" s="307"/>
      <c r="T14" s="307"/>
      <c r="U14" s="307"/>
      <c r="V14" s="288">
        <v>267970</v>
      </c>
      <c r="W14" s="288"/>
      <c r="X14" s="288"/>
      <c r="Y14" s="288"/>
      <c r="Z14" s="320"/>
      <c r="AA14" s="321"/>
      <c r="AB14" s="321"/>
      <c r="AC14" s="322"/>
      <c r="AD14" s="287" t="s">
        <v>948</v>
      </c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4">
        <v>0</v>
      </c>
      <c r="AU14" s="284"/>
      <c r="AV14" s="284"/>
      <c r="AW14" s="284"/>
      <c r="AX14" s="284">
        <v>44154199</v>
      </c>
      <c r="AY14" s="284"/>
      <c r="AZ14" s="284"/>
      <c r="BA14" s="284"/>
      <c r="BB14" s="161"/>
      <c r="BC14" s="162"/>
      <c r="BD14" s="162"/>
      <c r="BE14" s="163"/>
    </row>
    <row r="15" spans="1:57" s="8" customFormat="1" ht="22.9" customHeight="1" x14ac:dyDescent="0.2">
      <c r="A15" s="227" t="s">
        <v>7</v>
      </c>
      <c r="B15" s="221"/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4"/>
      <c r="R15" s="307"/>
      <c r="S15" s="307"/>
      <c r="T15" s="307"/>
      <c r="U15" s="307"/>
      <c r="V15" s="288"/>
      <c r="W15" s="288"/>
      <c r="X15" s="288"/>
      <c r="Y15" s="288"/>
      <c r="Z15" s="320"/>
      <c r="AA15" s="321"/>
      <c r="AB15" s="321"/>
      <c r="AC15" s="322"/>
      <c r="AD15" s="287" t="s">
        <v>949</v>
      </c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349">
        <v>0</v>
      </c>
      <c r="AU15" s="350"/>
      <c r="AV15" s="350"/>
      <c r="AW15" s="351"/>
      <c r="AX15" s="284">
        <v>23164008</v>
      </c>
      <c r="AY15" s="284"/>
      <c r="AZ15" s="284"/>
      <c r="BA15" s="284"/>
      <c r="BB15" s="161"/>
      <c r="BC15" s="162"/>
      <c r="BD15" s="162"/>
      <c r="BE15" s="163"/>
    </row>
    <row r="16" spans="1:57" s="8" customFormat="1" ht="22.9" customHeight="1" x14ac:dyDescent="0.2">
      <c r="A16" s="227" t="s">
        <v>8</v>
      </c>
      <c r="B16" s="221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  <c r="R16" s="211"/>
      <c r="S16" s="212"/>
      <c r="T16" s="212"/>
      <c r="U16" s="213"/>
      <c r="V16" s="488"/>
      <c r="W16" s="489"/>
      <c r="X16" s="489"/>
      <c r="Y16" s="490"/>
      <c r="Z16" s="138"/>
      <c r="AA16" s="139"/>
      <c r="AB16" s="139"/>
      <c r="AC16" s="140"/>
      <c r="AD16" s="290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2"/>
      <c r="AT16" s="349"/>
      <c r="AU16" s="350"/>
      <c r="AV16" s="350"/>
      <c r="AW16" s="351"/>
      <c r="AX16" s="349"/>
      <c r="AY16" s="350"/>
      <c r="AZ16" s="350"/>
      <c r="BA16" s="351"/>
      <c r="BB16" s="135"/>
      <c r="BC16" s="136"/>
      <c r="BD16" s="136"/>
      <c r="BE16" s="137"/>
    </row>
    <row r="17" spans="1:57" s="8" customFormat="1" ht="20.100000000000001" customHeight="1" x14ac:dyDescent="0.2">
      <c r="A17" s="484" t="s">
        <v>9</v>
      </c>
      <c r="B17" s="485"/>
      <c r="C17" s="486" t="s">
        <v>538</v>
      </c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7">
        <f>SUM(R8:U15)</f>
        <v>36083509</v>
      </c>
      <c r="S17" s="487"/>
      <c r="T17" s="487"/>
      <c r="U17" s="487"/>
      <c r="V17" s="487">
        <f>SUM(V8:Y15)</f>
        <v>38211748</v>
      </c>
      <c r="W17" s="487"/>
      <c r="X17" s="487"/>
      <c r="Y17" s="487"/>
      <c r="Z17" s="487">
        <f>SUM(Z8:AC15)</f>
        <v>0</v>
      </c>
      <c r="AA17" s="487"/>
      <c r="AB17" s="487"/>
      <c r="AC17" s="487"/>
      <c r="AD17" s="481" t="s">
        <v>540</v>
      </c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3"/>
      <c r="AT17" s="147">
        <f>SUM(AT8:AW16)</f>
        <v>112903412</v>
      </c>
      <c r="AU17" s="147"/>
      <c r="AV17" s="147"/>
      <c r="AW17" s="147"/>
      <c r="AX17" s="147">
        <f>SUM(AX8:BA16)</f>
        <v>171166258</v>
      </c>
      <c r="AY17" s="147"/>
      <c r="AZ17" s="147"/>
      <c r="BA17" s="147"/>
      <c r="BB17" s="147">
        <f>SUM(BB8:BE15)</f>
        <v>0</v>
      </c>
      <c r="BC17" s="147"/>
      <c r="BD17" s="147"/>
      <c r="BE17" s="147"/>
    </row>
    <row r="18" spans="1:57" ht="20.100000000000001" customHeight="1" x14ac:dyDescent="0.2">
      <c r="A18" s="345"/>
      <c r="B18" s="345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7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</row>
  </sheetData>
  <mergeCells count="120">
    <mergeCell ref="A8:B8"/>
    <mergeCell ref="C8:Q8"/>
    <mergeCell ref="R8:U8"/>
    <mergeCell ref="V8:Y8"/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BB8:BE8"/>
    <mergeCell ref="Z8:AC8"/>
    <mergeCell ref="AX8:BA8"/>
    <mergeCell ref="A16:B16"/>
    <mergeCell ref="R16:U16"/>
    <mergeCell ref="V16:Y16"/>
    <mergeCell ref="AT16:AW16"/>
    <mergeCell ref="BB7:BE7"/>
    <mergeCell ref="A5:B6"/>
    <mergeCell ref="C5:AC5"/>
    <mergeCell ref="AD5:BE5"/>
    <mergeCell ref="C6:Q6"/>
    <mergeCell ref="A7:B7"/>
    <mergeCell ref="C7:Q7"/>
    <mergeCell ref="R7:U7"/>
    <mergeCell ref="V7:Y7"/>
    <mergeCell ref="Z7:AC7"/>
    <mergeCell ref="AD7:AS7"/>
    <mergeCell ref="AT7:AW7"/>
    <mergeCell ref="AX7:BA7"/>
    <mergeCell ref="A10:B10"/>
    <mergeCell ref="C9:Q9"/>
    <mergeCell ref="R9:U9"/>
    <mergeCell ref="V10:Y10"/>
    <mergeCell ref="A11:B11"/>
    <mergeCell ref="R11:U11"/>
    <mergeCell ref="AX16:BA16"/>
    <mergeCell ref="AD18:AR18"/>
    <mergeCell ref="AT18:AW18"/>
    <mergeCell ref="AX18:BA18"/>
    <mergeCell ref="BB18:BE18"/>
    <mergeCell ref="AD17:AS17"/>
    <mergeCell ref="AT17:AW17"/>
    <mergeCell ref="AX17:BA17"/>
    <mergeCell ref="BB17:BE17"/>
    <mergeCell ref="A18:B18"/>
    <mergeCell ref="C18:Q18"/>
    <mergeCell ref="R18:U18"/>
    <mergeCell ref="V18:Y18"/>
    <mergeCell ref="Z18:AC18"/>
    <mergeCell ref="A17:B17"/>
    <mergeCell ref="C17:Q17"/>
    <mergeCell ref="R17:U17"/>
    <mergeCell ref="V17:Y17"/>
    <mergeCell ref="Z17:AC17"/>
    <mergeCell ref="AT11:AW11"/>
    <mergeCell ref="AX11:BA11"/>
    <mergeCell ref="BB11:BE11"/>
    <mergeCell ref="C11:Q11"/>
    <mergeCell ref="AX9:BA9"/>
    <mergeCell ref="BB9:BE9"/>
    <mergeCell ref="AD8:AS8"/>
    <mergeCell ref="AT8:AW8"/>
    <mergeCell ref="AX10:BA10"/>
    <mergeCell ref="BB10:BE10"/>
    <mergeCell ref="Z9:AC9"/>
    <mergeCell ref="AD9:AS9"/>
    <mergeCell ref="AT9:AW9"/>
    <mergeCell ref="Z10:AC10"/>
    <mergeCell ref="Z11:AC11"/>
    <mergeCell ref="AD11:AS11"/>
    <mergeCell ref="C10:Q10"/>
    <mergeCell ref="R10:U10"/>
    <mergeCell ref="AD10:AS10"/>
    <mergeCell ref="AT10:AW10"/>
    <mergeCell ref="C15:Q15"/>
    <mergeCell ref="A15:B15"/>
    <mergeCell ref="R12:U12"/>
    <mergeCell ref="V12:Y12"/>
    <mergeCell ref="R13:U13"/>
    <mergeCell ref="V13:Y13"/>
    <mergeCell ref="A12:B12"/>
    <mergeCell ref="V11:Y11"/>
    <mergeCell ref="V9:Y9"/>
    <mergeCell ref="A9:B9"/>
    <mergeCell ref="AD12:AS12"/>
    <mergeCell ref="Z12:AC12"/>
    <mergeCell ref="BB12:BE12"/>
    <mergeCell ref="A13:B13"/>
    <mergeCell ref="A14:B14"/>
    <mergeCell ref="C14:Q14"/>
    <mergeCell ref="C12:Q12"/>
    <mergeCell ref="C13:Q13"/>
    <mergeCell ref="AT12:AW12"/>
    <mergeCell ref="AX12:BA12"/>
    <mergeCell ref="AD16:AS16"/>
    <mergeCell ref="Z13:AC13"/>
    <mergeCell ref="R15:U15"/>
    <mergeCell ref="AD13:AS13"/>
    <mergeCell ref="AT13:AW13"/>
    <mergeCell ref="AX13:BA13"/>
    <mergeCell ref="V15:Y15"/>
    <mergeCell ref="Z15:AC15"/>
    <mergeCell ref="AD15:AS15"/>
    <mergeCell ref="AT15:AW15"/>
    <mergeCell ref="AX15:BA15"/>
    <mergeCell ref="BB15:BE15"/>
    <mergeCell ref="BB13:BE13"/>
    <mergeCell ref="R14:U14"/>
    <mergeCell ref="V14:Y14"/>
    <mergeCell ref="Z14:AC14"/>
    <mergeCell ref="AD14:AS14"/>
    <mergeCell ref="AT14:AW14"/>
    <mergeCell ref="AX14:BA14"/>
    <mergeCell ref="BB14:BE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G25"/>
  <sheetViews>
    <sheetView view="pageBreakPreview" zoomScale="60" zoomScaleNormal="70" workbookViewId="0">
      <pane ySplit="6" topLeftCell="A7" activePane="bottomLeft" state="frozen"/>
      <selection activeCell="C1" sqref="C1"/>
      <selection pane="bottomLeft" activeCell="H1" sqref="H1"/>
    </sheetView>
  </sheetViews>
  <sheetFormatPr defaultColWidth="9.140625" defaultRowHeight="15" x14ac:dyDescent="0.2"/>
  <cols>
    <col min="1" max="1" width="23.140625" style="61" customWidth="1"/>
    <col min="2" max="2" width="16.85546875" style="61" customWidth="1"/>
    <col min="3" max="3" width="11.5703125" style="61" customWidth="1"/>
    <col min="4" max="4" width="17.5703125" style="61" customWidth="1"/>
    <col min="5" max="5" width="16" style="61" customWidth="1"/>
    <col min="6" max="6" width="14.5703125" style="61" customWidth="1"/>
    <col min="7" max="7" width="19.85546875" style="61" customWidth="1"/>
    <col min="8" max="16384" width="9.140625" style="61"/>
  </cols>
  <sheetData>
    <row r="1" spans="1:7" x14ac:dyDescent="0.2">
      <c r="A1" s="260" t="s">
        <v>841</v>
      </c>
      <c r="B1" s="260"/>
      <c r="C1" s="260"/>
      <c r="D1" s="260"/>
      <c r="E1" s="260"/>
      <c r="F1" s="260"/>
      <c r="G1" s="260"/>
    </row>
    <row r="2" spans="1:7" x14ac:dyDescent="0.2">
      <c r="A2" s="60"/>
      <c r="B2" s="60"/>
      <c r="C2" s="60"/>
      <c r="D2" s="60"/>
      <c r="E2" s="60"/>
      <c r="F2" s="60"/>
      <c r="G2" s="60"/>
    </row>
    <row r="3" spans="1:7" ht="34.5" customHeight="1" x14ac:dyDescent="0.2">
      <c r="A3" s="491" t="s">
        <v>840</v>
      </c>
      <c r="B3" s="491"/>
      <c r="C3" s="491"/>
      <c r="D3" s="491"/>
      <c r="E3" s="491"/>
      <c r="F3" s="491"/>
      <c r="G3" s="491"/>
    </row>
    <row r="4" spans="1:7" ht="18" x14ac:dyDescent="0.2">
      <c r="A4" s="72"/>
      <c r="B4" s="72"/>
      <c r="C4" s="72"/>
      <c r="D4" s="72"/>
      <c r="E4" s="72"/>
      <c r="F4" s="72"/>
      <c r="G4" s="72"/>
    </row>
    <row r="5" spans="1:7" x14ac:dyDescent="0.2">
      <c r="A5" s="62"/>
    </row>
    <row r="6" spans="1:7" ht="46.35" customHeight="1" x14ac:dyDescent="0.2">
      <c r="A6" s="73" t="s">
        <v>812</v>
      </c>
      <c r="B6" s="73" t="s">
        <v>813</v>
      </c>
      <c r="C6" s="73" t="s">
        <v>814</v>
      </c>
      <c r="D6" s="73" t="s">
        <v>815</v>
      </c>
      <c r="E6" s="73" t="s">
        <v>816</v>
      </c>
      <c r="F6" s="73" t="s">
        <v>817</v>
      </c>
      <c r="G6" s="73" t="s">
        <v>818</v>
      </c>
    </row>
    <row r="7" spans="1:7" ht="60" customHeight="1" x14ac:dyDescent="0.2">
      <c r="A7" s="63" t="s">
        <v>819</v>
      </c>
      <c r="B7" s="63" t="s">
        <v>820</v>
      </c>
      <c r="C7" s="63" t="s">
        <v>821</v>
      </c>
      <c r="D7" s="71">
        <v>19930329</v>
      </c>
      <c r="E7" s="64">
        <v>19930329</v>
      </c>
      <c r="F7" s="63"/>
      <c r="G7" s="65">
        <v>44012</v>
      </c>
    </row>
    <row r="8" spans="1:7" ht="60" customHeight="1" x14ac:dyDescent="0.2">
      <c r="A8" s="63" t="s">
        <v>822</v>
      </c>
      <c r="B8" s="63" t="s">
        <v>823</v>
      </c>
      <c r="C8" s="63" t="s">
        <v>824</v>
      </c>
      <c r="D8" s="64">
        <v>43799498</v>
      </c>
      <c r="E8" s="64">
        <v>20650000</v>
      </c>
      <c r="F8" s="64">
        <f>D8-E8</f>
        <v>23149498</v>
      </c>
      <c r="G8" s="65">
        <v>44043</v>
      </c>
    </row>
    <row r="9" spans="1:7" ht="60" customHeight="1" x14ac:dyDescent="0.2">
      <c r="A9" s="63" t="s">
        <v>825</v>
      </c>
      <c r="B9" s="63" t="s">
        <v>826</v>
      </c>
      <c r="C9" s="63" t="s">
        <v>827</v>
      </c>
      <c r="D9" s="64">
        <v>146111475</v>
      </c>
      <c r="E9" s="64">
        <v>146111475</v>
      </c>
      <c r="F9" s="64"/>
      <c r="G9" s="63"/>
    </row>
    <row r="10" spans="1:7" ht="60" customHeight="1" x14ac:dyDescent="0.2">
      <c r="A10" s="63" t="s">
        <v>828</v>
      </c>
      <c r="B10" s="63"/>
      <c r="C10" s="63" t="s">
        <v>829</v>
      </c>
      <c r="D10" s="64">
        <v>2084000</v>
      </c>
      <c r="E10" s="64">
        <v>745000</v>
      </c>
      <c r="F10" s="64">
        <v>1339000</v>
      </c>
      <c r="G10" s="65">
        <v>44196</v>
      </c>
    </row>
    <row r="11" spans="1:7" ht="60" customHeight="1" x14ac:dyDescent="0.2">
      <c r="A11" s="63" t="s">
        <v>830</v>
      </c>
      <c r="B11" s="66">
        <v>204105</v>
      </c>
      <c r="C11" s="63" t="s">
        <v>829</v>
      </c>
      <c r="D11" s="64">
        <v>3046247</v>
      </c>
      <c r="E11" s="64">
        <v>2741622</v>
      </c>
      <c r="F11" s="64">
        <v>274162</v>
      </c>
      <c r="G11" s="65">
        <v>44135</v>
      </c>
    </row>
    <row r="12" spans="1:7" ht="60" customHeight="1" x14ac:dyDescent="0.2">
      <c r="A12" s="63" t="s">
        <v>831</v>
      </c>
      <c r="B12" s="63" t="s">
        <v>832</v>
      </c>
      <c r="C12" s="63" t="s">
        <v>829</v>
      </c>
      <c r="D12" s="67">
        <v>4998713</v>
      </c>
      <c r="E12" s="64">
        <v>4998713</v>
      </c>
      <c r="F12" s="64"/>
      <c r="G12" s="65">
        <v>44074</v>
      </c>
    </row>
    <row r="13" spans="1:7" ht="60" customHeight="1" x14ac:dyDescent="0.2">
      <c r="A13" s="63" t="s">
        <v>833</v>
      </c>
      <c r="B13" s="63" t="s">
        <v>834</v>
      </c>
      <c r="C13" s="63" t="s">
        <v>829</v>
      </c>
      <c r="D13" s="64">
        <v>14999750</v>
      </c>
      <c r="E13" s="64">
        <v>14999750</v>
      </c>
      <c r="F13" s="64"/>
      <c r="G13" s="65">
        <v>43889</v>
      </c>
    </row>
    <row r="14" spans="1:7" ht="60" customHeight="1" x14ac:dyDescent="0.2">
      <c r="A14" s="63" t="s">
        <v>835</v>
      </c>
      <c r="B14" s="63" t="s">
        <v>836</v>
      </c>
      <c r="C14" s="63" t="s">
        <v>829</v>
      </c>
      <c r="D14" s="64">
        <v>34770538</v>
      </c>
      <c r="E14" s="64">
        <v>15000000</v>
      </c>
      <c r="F14" s="64">
        <v>19770538</v>
      </c>
      <c r="G14" s="65">
        <v>44074</v>
      </c>
    </row>
    <row r="15" spans="1:7" ht="60" customHeight="1" x14ac:dyDescent="0.2">
      <c r="A15" s="63" t="s">
        <v>837</v>
      </c>
      <c r="B15" s="63"/>
      <c r="C15" s="63" t="s">
        <v>829</v>
      </c>
      <c r="D15" s="64">
        <v>5842000</v>
      </c>
      <c r="E15" s="64">
        <v>2921000</v>
      </c>
      <c r="F15" s="68">
        <v>2921000</v>
      </c>
      <c r="G15" s="74" t="s">
        <v>838</v>
      </c>
    </row>
    <row r="16" spans="1:7" ht="60" customHeight="1" x14ac:dyDescent="0.2">
      <c r="A16" s="63" t="s">
        <v>839</v>
      </c>
      <c r="B16" s="63"/>
      <c r="C16" s="69" t="s">
        <v>829</v>
      </c>
      <c r="D16" s="67">
        <v>6381750</v>
      </c>
      <c r="E16" s="68">
        <v>6381750</v>
      </c>
      <c r="F16" s="70">
        <v>0</v>
      </c>
      <c r="G16" s="63"/>
    </row>
    <row r="17" ht="69.95" customHeight="1" x14ac:dyDescent="0.2"/>
    <row r="18" ht="69.95" customHeight="1" x14ac:dyDescent="0.2"/>
    <row r="19" ht="69.95" customHeight="1" x14ac:dyDescent="0.2"/>
    <row r="20" ht="69.95" customHeight="1" x14ac:dyDescent="0.2"/>
    <row r="21" ht="69.95" customHeight="1" x14ac:dyDescent="0.2"/>
    <row r="22" ht="69.95" customHeight="1" x14ac:dyDescent="0.2"/>
    <row r="23" ht="69.95" customHeight="1" x14ac:dyDescent="0.2"/>
    <row r="24" ht="69.95" customHeight="1" x14ac:dyDescent="0.2"/>
    <row r="25" ht="69.95" customHeight="1" x14ac:dyDescent="0.2"/>
  </sheetData>
  <mergeCells count="2">
    <mergeCell ref="A3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BE14"/>
  <sheetViews>
    <sheetView showGridLines="0" view="pageBreakPreview" zoomScaleSheetLayoutView="100" workbookViewId="0">
      <selection activeCell="A2" sqref="A2:BE2"/>
    </sheetView>
  </sheetViews>
  <sheetFormatPr defaultColWidth="9.140625" defaultRowHeight="12.75" x14ac:dyDescent="0.2"/>
  <cols>
    <col min="1" max="1" width="2.42578125" style="3" customWidth="1"/>
    <col min="2" max="2" width="2.140625" style="3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60" t="s">
        <v>957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</row>
    <row r="2" spans="1:57" ht="28.5" customHeight="1" x14ac:dyDescent="0.2">
      <c r="A2" s="261" t="s">
        <v>846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6"/>
    </row>
    <row r="3" spans="1:57" ht="15" customHeight="1" x14ac:dyDescent="0.2">
      <c r="A3" s="264" t="s">
        <v>561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8"/>
    </row>
    <row r="4" spans="1:57" ht="15.95" customHeight="1" x14ac:dyDescent="0.2">
      <c r="A4" s="319" t="s">
        <v>598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</row>
    <row r="5" spans="1:57" s="8" customFormat="1" ht="20.100000000000001" customHeight="1" x14ac:dyDescent="0.2">
      <c r="A5" s="269" t="s">
        <v>441</v>
      </c>
      <c r="B5" s="269"/>
      <c r="C5" s="270" t="s">
        <v>461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 t="s">
        <v>462</v>
      </c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</row>
    <row r="6" spans="1:57" s="8" customFormat="1" ht="20.100000000000001" customHeight="1" x14ac:dyDescent="0.2">
      <c r="A6" s="269"/>
      <c r="B6" s="269"/>
      <c r="C6" s="270" t="s">
        <v>533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6" t="s">
        <v>793</v>
      </c>
      <c r="S6" s="272"/>
      <c r="T6" s="272"/>
      <c r="U6" s="272"/>
      <c r="V6" s="276" t="s">
        <v>794</v>
      </c>
      <c r="W6" s="272"/>
      <c r="X6" s="272"/>
      <c r="Y6" s="272"/>
      <c r="Z6" s="276" t="s">
        <v>438</v>
      </c>
      <c r="AA6" s="272"/>
      <c r="AB6" s="272"/>
      <c r="AC6" s="272"/>
      <c r="AD6" s="272" t="s">
        <v>533</v>
      </c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6" t="s">
        <v>793</v>
      </c>
      <c r="AU6" s="272"/>
      <c r="AV6" s="272"/>
      <c r="AW6" s="272"/>
      <c r="AX6" s="276" t="s">
        <v>794</v>
      </c>
      <c r="AY6" s="272"/>
      <c r="AZ6" s="272"/>
      <c r="BA6" s="272"/>
      <c r="BB6" s="276" t="s">
        <v>438</v>
      </c>
      <c r="BC6" s="272"/>
      <c r="BD6" s="272"/>
      <c r="BE6" s="272"/>
    </row>
    <row r="7" spans="1:57" s="8" customFormat="1" ht="12.75" customHeight="1" x14ac:dyDescent="0.2">
      <c r="A7" s="339" t="s">
        <v>176</v>
      </c>
      <c r="B7" s="339"/>
      <c r="C7" s="314" t="s">
        <v>177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 t="s">
        <v>178</v>
      </c>
      <c r="S7" s="314"/>
      <c r="T7" s="314"/>
      <c r="U7" s="314"/>
      <c r="V7" s="314" t="s">
        <v>175</v>
      </c>
      <c r="W7" s="314"/>
      <c r="X7" s="314"/>
      <c r="Y7" s="314"/>
      <c r="Z7" s="314" t="s">
        <v>440</v>
      </c>
      <c r="AA7" s="314"/>
      <c r="AB7" s="314"/>
      <c r="AC7" s="314"/>
      <c r="AD7" s="314" t="s">
        <v>543</v>
      </c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 t="s">
        <v>544</v>
      </c>
      <c r="AU7" s="314"/>
      <c r="AV7" s="314"/>
      <c r="AW7" s="314"/>
      <c r="AX7" s="314" t="s">
        <v>557</v>
      </c>
      <c r="AY7" s="314"/>
      <c r="AZ7" s="314"/>
      <c r="BA7" s="314"/>
      <c r="BB7" s="314" t="s">
        <v>558</v>
      </c>
      <c r="BC7" s="314"/>
      <c r="BD7" s="314"/>
      <c r="BE7" s="314"/>
    </row>
    <row r="8" spans="1:57" s="8" customFormat="1" ht="20.100000000000001" customHeight="1" x14ac:dyDescent="0.2">
      <c r="A8" s="337" t="s">
        <v>0</v>
      </c>
      <c r="B8" s="338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:57" s="8" customFormat="1" ht="20.100000000000001" customHeight="1" x14ac:dyDescent="0.2">
      <c r="A9" s="337" t="s">
        <v>1</v>
      </c>
      <c r="B9" s="338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8"/>
      <c r="S9" s="288"/>
      <c r="T9" s="288"/>
      <c r="U9" s="288"/>
      <c r="V9" s="288"/>
      <c r="W9" s="288"/>
      <c r="X9" s="288"/>
      <c r="Y9" s="288"/>
      <c r="Z9" s="320"/>
      <c r="AA9" s="321"/>
      <c r="AB9" s="321"/>
      <c r="AC9" s="322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57" s="8" customFormat="1" ht="20.100000000000001" customHeight="1" x14ac:dyDescent="0.2">
      <c r="A10" s="337" t="s">
        <v>2</v>
      </c>
      <c r="B10" s="338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288"/>
      <c r="T10" s="288"/>
      <c r="U10" s="288"/>
      <c r="V10" s="288"/>
      <c r="W10" s="288"/>
      <c r="X10" s="288"/>
      <c r="Y10" s="288"/>
      <c r="Z10" s="320"/>
      <c r="AA10" s="321"/>
      <c r="AB10" s="321"/>
      <c r="AC10" s="322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307"/>
      <c r="AU10" s="307"/>
      <c r="AV10" s="307"/>
      <c r="AW10" s="307"/>
      <c r="AX10" s="307"/>
      <c r="AY10" s="307"/>
      <c r="AZ10" s="307"/>
      <c r="BA10" s="307"/>
      <c r="BB10" s="161"/>
      <c r="BC10" s="162"/>
      <c r="BD10" s="162"/>
      <c r="BE10" s="163"/>
    </row>
    <row r="11" spans="1:57" s="8" customFormat="1" ht="20.100000000000001" customHeight="1" x14ac:dyDescent="0.2">
      <c r="A11" s="337" t="s">
        <v>3</v>
      </c>
      <c r="B11" s="338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  <c r="S11" s="288"/>
      <c r="T11" s="288"/>
      <c r="U11" s="288"/>
      <c r="V11" s="288"/>
      <c r="W11" s="288"/>
      <c r="X11" s="288"/>
      <c r="Y11" s="288"/>
      <c r="Z11" s="320"/>
      <c r="AA11" s="321"/>
      <c r="AB11" s="321"/>
      <c r="AC11" s="322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307"/>
      <c r="AU11" s="307"/>
      <c r="AV11" s="307"/>
      <c r="AW11" s="307"/>
      <c r="AX11" s="307"/>
      <c r="AY11" s="307"/>
      <c r="AZ11" s="307"/>
      <c r="BA11" s="307"/>
      <c r="BB11" s="161"/>
      <c r="BC11" s="162"/>
      <c r="BD11" s="162"/>
      <c r="BE11" s="163"/>
    </row>
    <row r="12" spans="1:57" s="8" customFormat="1" ht="20.100000000000001" customHeight="1" x14ac:dyDescent="0.2">
      <c r="A12" s="337" t="s">
        <v>4</v>
      </c>
      <c r="B12" s="338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8"/>
      <c r="U12" s="288"/>
      <c r="V12" s="288"/>
      <c r="W12" s="288"/>
      <c r="X12" s="288"/>
      <c r="Y12" s="288"/>
      <c r="Z12" s="320"/>
      <c r="AA12" s="321"/>
      <c r="AB12" s="321"/>
      <c r="AC12" s="322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307"/>
      <c r="AU12" s="307"/>
      <c r="AV12" s="307"/>
      <c r="AW12" s="307"/>
      <c r="AX12" s="307"/>
      <c r="AY12" s="307"/>
      <c r="AZ12" s="307"/>
      <c r="BA12" s="307"/>
      <c r="BB12" s="161"/>
      <c r="BC12" s="162"/>
      <c r="BD12" s="162"/>
      <c r="BE12" s="163"/>
    </row>
    <row r="13" spans="1:57" s="8" customFormat="1" ht="20.100000000000001" customHeight="1" x14ac:dyDescent="0.2">
      <c r="A13" s="484" t="s">
        <v>5</v>
      </c>
      <c r="B13" s="485"/>
      <c r="C13" s="486" t="s">
        <v>538</v>
      </c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7">
        <f>SUM(R8:U12)</f>
        <v>0</v>
      </c>
      <c r="S13" s="487"/>
      <c r="T13" s="487"/>
      <c r="U13" s="487"/>
      <c r="V13" s="487">
        <f>SUM(V8:Y12)</f>
        <v>0</v>
      </c>
      <c r="W13" s="487"/>
      <c r="X13" s="487"/>
      <c r="Y13" s="487"/>
      <c r="Z13" s="487">
        <f>SUM(Z8:AC12)</f>
        <v>0</v>
      </c>
      <c r="AA13" s="487"/>
      <c r="AB13" s="487"/>
      <c r="AC13" s="487"/>
      <c r="AD13" s="481" t="s">
        <v>540</v>
      </c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3"/>
      <c r="AT13" s="147">
        <f>SUM(AT8:AW12)</f>
        <v>0</v>
      </c>
      <c r="AU13" s="147"/>
      <c r="AV13" s="147"/>
      <c r="AW13" s="147"/>
      <c r="AX13" s="147">
        <f>SUM(AX8:BA12)</f>
        <v>0</v>
      </c>
      <c r="AY13" s="147"/>
      <c r="AZ13" s="147"/>
      <c r="BA13" s="147"/>
      <c r="BB13" s="492">
        <f>AT13-AX13</f>
        <v>0</v>
      </c>
      <c r="BC13" s="493"/>
      <c r="BD13" s="493"/>
      <c r="BE13" s="494"/>
    </row>
    <row r="14" spans="1:57" ht="20.100000000000001" customHeight="1" x14ac:dyDescent="0.2">
      <c r="A14" s="345"/>
      <c r="B14" s="345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7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</row>
  </sheetData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31</vt:i4>
      </vt:variant>
    </vt:vector>
  </HeadingPairs>
  <TitlesOfParts>
    <vt:vector size="49" baseType="lpstr">
      <vt:lpstr>01</vt:lpstr>
      <vt:lpstr>02</vt:lpstr>
      <vt:lpstr>03</vt:lpstr>
      <vt:lpstr>04</vt:lpstr>
      <vt:lpstr>05</vt:lpstr>
      <vt:lpstr>06</vt:lpstr>
      <vt:lpstr>07</vt:lpstr>
      <vt:lpstr>08b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'16'!Nyomtatási_cím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</vt:vector>
  </TitlesOfParts>
  <Company>Őcsényi Közös Önkormányzati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Göndör Balázs</dc:creator>
  <cp:lastModifiedBy>Agi</cp:lastModifiedBy>
  <cp:lastPrinted>2022-02-09T07:30:51Z</cp:lastPrinted>
  <dcterms:created xsi:type="dcterms:W3CDTF">1998-12-06T10:54:59Z</dcterms:created>
  <dcterms:modified xsi:type="dcterms:W3CDTF">2022-09-21T14:18:45Z</dcterms:modified>
</cp:coreProperties>
</file>